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I:\FISCAL OPERATIONS\Fair STOPs\STOP Instructions Package\2019\"/>
    </mc:Choice>
  </mc:AlternateContent>
  <xr:revisionPtr revIDLastSave="0" documentId="8_{48FA0169-082A-4FC8-8193-1F597586BF8B}" xr6:coauthVersionLast="41" xr6:coauthVersionMax="41" xr10:uidLastSave="{00000000-0000-0000-0000-000000000000}"/>
  <bookViews>
    <workbookView xWindow="-120" yWindow="-120" windowWidth="29040" windowHeight="15840" tabRatio="871" xr2:uid="{00000000-000D-0000-FFFF-FFFF00000000}"/>
  </bookViews>
  <sheets>
    <sheet name="Pg 1" sheetId="39" r:id="rId1"/>
    <sheet name="Pg 2" sheetId="40" r:id="rId2"/>
    <sheet name="Sch 1" sheetId="41" r:id="rId3"/>
    <sheet name="Sch 2" sheetId="46" r:id="rId4"/>
    <sheet name="Sch 3" sheetId="47" r:id="rId5"/>
    <sheet name="Sch 4" sheetId="42" r:id="rId6"/>
    <sheet name="Sch 6" sheetId="43" r:id="rId7"/>
    <sheet name="Sch 7" sheetId="44" r:id="rId8"/>
    <sheet name="Sch 9" sheetId="49" r:id="rId9"/>
    <sheet name="JLA" sheetId="48" r:id="rId10"/>
    <sheet name="FLSA" sheetId="45" r:id="rId11"/>
  </sheets>
  <definedNames>
    <definedName name="_xlnm.Print_Area" localSheetId="9">JLA!$A$1:$H$38</definedName>
    <definedName name="_xlnm.Print_Area" localSheetId="0">'Pg 1'!$A$1:$J$47</definedName>
    <definedName name="_xlnm.Print_Area" localSheetId="1">'Pg 2'!$A$1:$H$56</definedName>
    <definedName name="_xlnm.Print_Area" localSheetId="2">'Sch 1'!$A$1:$J$67</definedName>
    <definedName name="_xlnm.Print_Area" localSheetId="3">'Sch 2'!$A$1:$C$29</definedName>
    <definedName name="_xlnm.Print_Area" localSheetId="4">'Sch 3'!$A$1:$C$31</definedName>
    <definedName name="_xlnm.Print_Area" localSheetId="6">'Sch 6'!$A$1:$G$48</definedName>
    <definedName name="_xlnm.Print_Area" localSheetId="7">'Sch 7'!$A$1:$H$45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43" l="1"/>
  <c r="H41" i="43"/>
  <c r="J30" i="39" l="1"/>
  <c r="I56" i="41" l="1"/>
  <c r="J49" i="41"/>
  <c r="J45" i="41"/>
  <c r="J31" i="41"/>
  <c r="J50" i="41" l="1"/>
  <c r="H39" i="44"/>
  <c r="E1" i="48" l="1"/>
  <c r="A1" i="48"/>
  <c r="C29" i="49" l="1"/>
  <c r="D1" i="49"/>
  <c r="A1" i="49"/>
  <c r="H28" i="48" l="1"/>
  <c r="H30" i="48" s="1"/>
  <c r="H32" i="48" s="1"/>
  <c r="I32" i="48" s="1"/>
  <c r="H17" i="48"/>
  <c r="J63" i="41"/>
  <c r="J38" i="39"/>
  <c r="J31" i="39"/>
  <c r="J29" i="39" l="1"/>
  <c r="F1" i="40" l="1"/>
  <c r="B26" i="47" l="1"/>
  <c r="B28" i="47" s="1"/>
  <c r="B1" i="47"/>
  <c r="A1" i="47"/>
  <c r="B26" i="46"/>
  <c r="B28" i="46" s="1"/>
  <c r="B1" i="46"/>
  <c r="A1" i="46"/>
  <c r="H52" i="40" l="1"/>
  <c r="H50" i="40"/>
  <c r="H51" i="40" l="1"/>
  <c r="H18" i="44" l="1"/>
  <c r="G4" i="44" l="1"/>
  <c r="H4" i="44" s="1"/>
  <c r="C1" i="43"/>
  <c r="E1" i="44"/>
  <c r="A1" i="44"/>
  <c r="A1" i="43"/>
  <c r="G9" i="42"/>
  <c r="E1" i="42"/>
  <c r="A1" i="42"/>
  <c r="H1" i="41"/>
  <c r="F1" i="41"/>
  <c r="H49" i="40"/>
  <c r="J40" i="39"/>
  <c r="J39" i="39"/>
  <c r="J37" i="39"/>
  <c r="C1" i="40"/>
  <c r="J12" i="39"/>
  <c r="E1" i="45"/>
  <c r="A1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6" i="45"/>
  <c r="H30" i="44"/>
  <c r="H22" i="44"/>
  <c r="D47" i="42"/>
  <c r="F46" i="42"/>
  <c r="F45" i="42"/>
  <c r="F44" i="42"/>
  <c r="F43" i="42"/>
  <c r="F42" i="42"/>
  <c r="F41" i="42"/>
  <c r="F40" i="42"/>
  <c r="F33" i="42"/>
  <c r="F35" i="42" s="1"/>
  <c r="F26" i="42"/>
  <c r="F19" i="42"/>
  <c r="G18" i="42"/>
  <c r="G17" i="42"/>
  <c r="G16" i="42"/>
  <c r="G15" i="42"/>
  <c r="G14" i="42"/>
  <c r="G13" i="42"/>
  <c r="G12" i="42"/>
  <c r="G11" i="42"/>
  <c r="G10" i="42"/>
  <c r="J59" i="41"/>
  <c r="J60" i="41" s="1"/>
  <c r="J61" i="41" s="1"/>
  <c r="J26" i="41"/>
  <c r="J20" i="41"/>
  <c r="J19" i="41"/>
  <c r="J6" i="41"/>
  <c r="H42" i="40"/>
  <c r="J28" i="39" s="1"/>
  <c r="J32" i="39" s="1"/>
  <c r="H21" i="40"/>
  <c r="H32" i="44" l="1"/>
  <c r="C35" i="45"/>
  <c r="I32" i="44"/>
  <c r="F47" i="42"/>
  <c r="H44" i="40"/>
  <c r="G19" i="42"/>
  <c r="G27" i="42" s="1"/>
  <c r="I5" i="40" s="1"/>
  <c r="F27" i="42"/>
  <c r="J43" i="39"/>
  <c r="I39" i="44"/>
  <c r="J21" i="41"/>
  <c r="B35" i="45"/>
  <c r="J64" i="41"/>
  <c r="H41" i="44"/>
  <c r="J15" i="39"/>
  <c r="J26" i="39" s="1"/>
  <c r="J41" i="39"/>
  <c r="H48" i="40" l="1"/>
  <c r="H55" i="40" s="1"/>
  <c r="H56" i="40" s="1"/>
  <c r="J27" i="41"/>
  <c r="J32" i="41" s="1"/>
  <c r="K61" i="41" s="1"/>
  <c r="H53" i="40"/>
  <c r="H54" i="40" s="1"/>
  <c r="D37" i="45"/>
  <c r="J34" i="39"/>
  <c r="K41" i="39" s="1"/>
  <c r="H43" i="44"/>
  <c r="I43" i="44" s="1"/>
  <c r="I41" i="44"/>
  <c r="I42" i="44" s="1"/>
  <c r="J62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thanh.nguyen:</t>
        </r>
        <r>
          <rPr>
            <sz val="9"/>
            <color indexed="81"/>
            <rFont val="Tahoma"/>
            <family val="2"/>
          </rPr>
          <t xml:space="preserve">
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D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thanh.nguyen:</t>
        </r>
        <r>
          <rPr>
            <sz val="9"/>
            <color indexed="81"/>
            <rFont val="Tahoma"/>
            <family val="2"/>
          </rPr>
          <t xml:space="preserve">
Input month, day, year or hour.</t>
        </r>
      </text>
    </comment>
  </commentList>
</comments>
</file>

<file path=xl/sharedStrings.xml><?xml version="1.0" encoding="utf-8"?>
<sst xmlns="http://schemas.openxmlformats.org/spreadsheetml/2006/main" count="436" uniqueCount="348">
  <si>
    <t>Location</t>
  </si>
  <si>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</si>
  <si>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</si>
  <si>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</si>
  <si>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</si>
  <si>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</si>
  <si>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</si>
  <si>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</si>
  <si>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</si>
  <si>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</si>
  <si>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</si>
  <si>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</si>
  <si>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</si>
  <si>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</si>
  <si>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</si>
  <si>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</si>
  <si>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</si>
  <si>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</si>
  <si>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</si>
  <si>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</si>
  <si>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</si>
  <si>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</si>
  <si>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</si>
  <si>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</si>
  <si>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</si>
  <si>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</si>
  <si>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</si>
  <si>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</si>
  <si>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</si>
  <si>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</si>
  <si>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</si>
  <si>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</si>
  <si>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</si>
  <si>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</si>
  <si>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</si>
  <si>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</si>
  <si>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</si>
  <si>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</si>
  <si>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</si>
  <si>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</si>
  <si>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</si>
  <si>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FEDERAL LABOR STANDARD ACT (FLSA) RECREATIONAL EXEMPTION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</si>
  <si>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</si>
  <si>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</si>
  <si>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</si>
  <si>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</si>
  <si>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</si>
  <si>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</si>
  <si>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</si>
  <si>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</si>
  <si>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</si>
  <si>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</si>
  <si>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</si>
  <si>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</si>
  <si>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</si>
  <si>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</si>
  <si>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</si>
  <si>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</si>
  <si>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</si>
  <si>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</si>
  <si>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</si>
  <si>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</si>
  <si>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</si>
  <si>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</si>
  <si>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</si>
  <si>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</si>
  <si>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</si>
  <si>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TOTAL NET RESOURCES, January 1</t>
  </si>
  <si>
    <t>TOTAL NET RESOURCES, December 31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</si>
  <si>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</si>
  <si>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</si>
  <si>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</si>
  <si>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</si>
  <si>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</si>
  <si>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</si>
  <si>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</si>
  <si>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</si>
  <si>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</si>
  <si>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</si>
  <si>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</si>
  <si>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</si>
  <si>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</si>
  <si>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</si>
  <si>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</si>
  <si>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</si>
  <si>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</si>
  <si>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</si>
  <si>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</si>
  <si>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</si>
  <si>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</si>
  <si>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</si>
  <si>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</si>
  <si>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</si>
  <si>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</si>
  <si>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</si>
  <si>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</si>
  <si>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</si>
  <si>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</si>
  <si>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</si>
  <si>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</si>
  <si>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</si>
  <si>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Accumulated Depreciation, January 1</t>
  </si>
  <si>
    <t>DEPRECIATION:</t>
  </si>
  <si>
    <t>TOTAL DISPOSITIONS OF FIXED ASSETS</t>
  </si>
  <si>
    <t>Other Fixed Assets</t>
  </si>
  <si>
    <t>Equipment</t>
  </si>
  <si>
    <t>Buildings &amp; Improvements</t>
  </si>
  <si>
    <t>Land</t>
  </si>
  <si>
    <t>TOTAL ACQUISITIONS OF FIXED ASSETS</t>
  </si>
  <si>
    <t>Construction in Progress</t>
  </si>
  <si>
    <t>New Construction</t>
  </si>
  <si>
    <t>Leasehold Improvements</t>
  </si>
  <si>
    <t>Land Improvements</t>
  </si>
  <si>
    <t>Building Improvements</t>
  </si>
  <si>
    <t>ADA Projects</t>
  </si>
  <si>
    <t>Buildings &amp; Improvements:</t>
  </si>
  <si>
    <t>ACQUISITIONS OF FIXED ASSETS:</t>
  </si>
  <si>
    <t>Schedule 7</t>
  </si>
  <si>
    <t>Number(s)</t>
  </si>
  <si>
    <t>CEO's Signature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</si>
  <si>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</si>
  <si>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</si>
  <si>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</si>
  <si>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</si>
  <si>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</si>
  <si>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</si>
  <si>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</si>
  <si>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</si>
  <si>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>Computer Software, Land Use Rights, Patents, Copyrights, Trademarks, etc.</t>
  </si>
  <si>
    <t xml:space="preserve">Non-Amortizable Intangible Assets </t>
  </si>
  <si>
    <t>21200 &amp; 21250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</si>
  <si>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</si>
  <si>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</si>
  <si>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</si>
  <si>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</si>
  <si>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</si>
  <si>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</si>
  <si>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</si>
  <si>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</si>
  <si>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</si>
  <si>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</si>
  <si>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</si>
  <si>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</si>
  <si>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</si>
  <si>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DISPOSITIONS OF FIXED ASSETS (Salvaged, Sold, etc.):</t>
  </si>
  <si>
    <t>Net Buildings &amp; Improvements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</si>
  <si>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</si>
  <si>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</si>
  <si>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</si>
  <si>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</si>
  <si>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</si>
  <si>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</si>
  <si>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Depreciation Expense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</si>
  <si>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</si>
  <si>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</si>
  <si>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</si>
  <si>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</si>
  <si>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</si>
  <si>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</si>
  <si>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</si>
  <si>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</si>
  <si>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</si>
  <si>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</si>
  <si>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</si>
  <si>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</si>
  <si>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</si>
  <si>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</si>
  <si>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</si>
  <si>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</si>
  <si>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Intangibles:</t>
  </si>
  <si>
    <t>Net Intangibles</t>
  </si>
  <si>
    <t>Less: A/D on Dispositions of Fixed Assets above</t>
  </si>
  <si>
    <t>Fair Code</t>
  </si>
  <si>
    <t>Fair Code: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</si>
  <si>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</si>
  <si>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</si>
  <si>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</si>
  <si>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</si>
  <si>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Fair Name</t>
  </si>
  <si>
    <t>Less Accumulated Amortization  **</t>
  </si>
  <si>
    <t>STATEMENT OF OPERATIONS - OPERATING FUND</t>
  </si>
  <si>
    <t>Cash-Unrestricted</t>
  </si>
  <si>
    <t xml:space="preserve">Cash-Restricted </t>
  </si>
  <si>
    <t>Total Cash</t>
  </si>
  <si>
    <t>DEBT (ASSOCIATED WITH FIXED ASSETS)</t>
  </si>
  <si>
    <t xml:space="preserve">Totals </t>
  </si>
  <si>
    <t>Civil Service Class Title</t>
  </si>
  <si>
    <t>ACCUMULATED DEPRECIATION, December 31</t>
  </si>
  <si>
    <t>Major Maintenance Projects (MMP)</t>
  </si>
  <si>
    <t>TOTAL NET RESOURCES, JANUARY 1</t>
  </si>
  <si>
    <t>TOTAL RESOURCES APPLIED</t>
  </si>
  <si>
    <t>TOTAL RESOURCES ACQUIRED</t>
  </si>
  <si>
    <t>TOTAL NET RESOURCES, DECEMBER 31</t>
  </si>
  <si>
    <t>TOTAL Account 47100</t>
  </si>
  <si>
    <t>PAID ADMISSIONS:</t>
  </si>
  <si>
    <t>FREE ADMISSIONS:</t>
  </si>
  <si>
    <t>Total number of paid admissions - prior year</t>
  </si>
  <si>
    <t>Month</t>
  </si>
  <si>
    <t>Lowest six months</t>
  </si>
  <si>
    <t>Highest six months</t>
  </si>
  <si>
    <t>TOTALS</t>
  </si>
  <si>
    <t>Lowest six months/highest six months:</t>
  </si>
  <si>
    <t>If the lowest six months divided by the highest six months</t>
  </si>
  <si>
    <t>Overtime should be paid to temporary employees accordingly.</t>
  </si>
  <si>
    <t>Method of determining applicability of recreational exemption:</t>
  </si>
  <si>
    <t>Long Term Debt (current and long-term portions)</t>
  </si>
  <si>
    <t>Less Accumulated Depreciation-Buildings &amp; Improvements **</t>
  </si>
  <si>
    <t>Less Accumulated Depreciation-Equipment **</t>
  </si>
  <si>
    <t>Less Accumulated Depreciation-Leasehold Improvements **</t>
  </si>
  <si>
    <t>This schedule is only required by DAAs.</t>
  </si>
  <si>
    <t xml:space="preserve">Do NOT include State Funding. </t>
  </si>
  <si>
    <t>Total Property, Plant &amp; Equipment</t>
  </si>
  <si>
    <t>Total Accumulated Depreciation</t>
  </si>
  <si>
    <t>PROPERTY, PLANT &amp; EQUIPMENT, December 31</t>
  </si>
  <si>
    <t xml:space="preserve">PROPERTY, PLANT &amp; EQUIPMENT, January 1: </t>
  </si>
  <si>
    <t xml:space="preserve">Add:  Annual Depreciation Expense </t>
  </si>
  <si>
    <t>Other (provide description):</t>
  </si>
  <si>
    <t>Carnivals</t>
  </si>
  <si>
    <t>Prior Year Audit Adjustment(s)</t>
  </si>
  <si>
    <t>Unrestricted Reserve Percentage</t>
  </si>
  <si>
    <t>Total Net Resources (without JLA Reserve):</t>
  </si>
  <si>
    <t>PROPERTY, PLANT &amp; EQUIPMENT, NET OF DEPRECIATION, December 31</t>
  </si>
  <si>
    <t>various</t>
  </si>
  <si>
    <t xml:space="preserve">NET RESOURCES-CAPITAL ASSETS (less related debt), DECEMBER 31: 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</si>
  <si>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</si>
  <si>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</si>
  <si>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</si>
  <si>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</si>
  <si>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</si>
  <si>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</si>
  <si>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</si>
  <si>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</si>
  <si>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</si>
  <si>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</si>
  <si>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</si>
  <si>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Schedule 2</t>
  </si>
  <si>
    <t>City</t>
  </si>
  <si>
    <t>Horse Racing Expenses (supplies)</t>
  </si>
  <si>
    <t>Long-Term Debt (payoff/down loans)</t>
  </si>
  <si>
    <t>Administration Expenses (travel, audit, office supplies, training)</t>
  </si>
  <si>
    <t>Maintenance &amp; General Operations Expenses (payroll, training, utilities, supplies and equipment)</t>
  </si>
  <si>
    <t>Fair Event Expenses (advertising, attendance supplies, exhibit supplies)</t>
  </si>
  <si>
    <t>Premium Expenses (awards, ribbons, trophies)</t>
  </si>
  <si>
    <t>Satellite Wagering Facility Expenses (supplies)</t>
  </si>
  <si>
    <t>Capital Improvements (building improvements, land improvements, new construction)</t>
  </si>
  <si>
    <t>Large Equipment (vehicles, forklifts, tractors)</t>
  </si>
  <si>
    <t>Other (please specify)</t>
  </si>
  <si>
    <t>Schedule 3</t>
  </si>
  <si>
    <t>State Required trainings</t>
  </si>
  <si>
    <t>Western Fairs Association Annual Convention</t>
  </si>
  <si>
    <t>Fall Managers Conference</t>
  </si>
  <si>
    <t>Maintenance Mania</t>
  </si>
  <si>
    <t>Event Sales &amp; Management Symposium</t>
  </si>
  <si>
    <t>Fair Regional Training</t>
  </si>
  <si>
    <t>New Fair CEO Orientation</t>
  </si>
  <si>
    <t>Strategic Planning</t>
  </si>
  <si>
    <t>Board of Director Training</t>
  </si>
  <si>
    <t>Description</t>
  </si>
  <si>
    <t xml:space="preserve">This schedule is only required by Class I-X to IV+ fairs that received </t>
  </si>
  <si>
    <t>Please include permanent intermittents.</t>
  </si>
  <si>
    <t>DAA # or fair name abbreviation</t>
  </si>
  <si>
    <t>This schedule is only required by Class I-X to IV+ fairs that received training</t>
  </si>
  <si>
    <t>Pension Expense</t>
  </si>
  <si>
    <t>Unrestricted Net Position-Pension</t>
  </si>
  <si>
    <t>Operating Expenditure</t>
  </si>
  <si>
    <t>New reported rows related to GASB 68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</si>
  <si>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</si>
  <si>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</si>
  <si>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</si>
  <si>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</si>
  <si>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</si>
  <si>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</si>
  <si>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</si>
  <si>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</si>
  <si>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</si>
  <si>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</si>
  <si>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</si>
  <si>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</si>
  <si>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</si>
  <si>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</si>
  <si>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</si>
  <si>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</si>
  <si>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</si>
  <si>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</si>
  <si>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</si>
  <si>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</si>
  <si>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</si>
  <si>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</si>
  <si>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</si>
  <si>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</si>
  <si>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</si>
  <si>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</si>
  <si>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</si>
  <si>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RESOURCES, January 1:</t>
  </si>
  <si>
    <t>RESOURCES, December 31:</t>
  </si>
  <si>
    <t>Schedule 9</t>
  </si>
  <si>
    <t>Contributions</t>
  </si>
  <si>
    <t>PROPERTY, PLANT &amp; EQUIPMENT ACQUISITIONS &amp; DISPOSITIONS</t>
  </si>
  <si>
    <t>Compensated</t>
  </si>
  <si>
    <t>Leave Liability</t>
  </si>
  <si>
    <t>Employer's Share of Contributions towards Pension Plan</t>
  </si>
  <si>
    <t>Less/Add: Prior Year Audit Adjustment</t>
  </si>
  <si>
    <t>To Sch 1</t>
  </si>
  <si>
    <t>Cash Receipts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</si>
  <si>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</si>
  <si>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</si>
  <si>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</si>
  <si>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</si>
  <si>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NET OPERATING PROFIT/(LOSS) BEFORE DEPRECIATION, PENSION, OPEB</t>
  </si>
  <si>
    <t>NET PROFIT/(LOSS) BEFORE DEPRECIATION, PENSION, OPEB</t>
  </si>
  <si>
    <t>PROFIT MARGIN RATIO BEFORE DEPRECIATION, PENSION, OPEB</t>
  </si>
  <si>
    <t>NET PROFIT/(LOSS) AFTER DEPRECIATION, PENSION, OPEB</t>
  </si>
  <si>
    <t>PROFIT MARGIN RATIO AFTER DEPRECIATION, PENSION, OPEB</t>
  </si>
  <si>
    <t>NET OPERATING PROFIT/(LOSS) AFTER DEPRECIATION, PENSION, OPEB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</si>
  <si>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</si>
  <si>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</si>
  <si>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</si>
  <si>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</si>
  <si>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</si>
  <si>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</si>
  <si>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</si>
  <si>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</si>
  <si>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</si>
  <si>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</si>
  <si>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</si>
  <si>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</si>
  <si>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</si>
  <si>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</si>
  <si>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</si>
  <si>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</si>
  <si>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>2019 Fair Theme</t>
  </si>
  <si>
    <t>Dec 31, 2019</t>
  </si>
  <si>
    <t>FY 2018/2019 General Allocation</t>
  </si>
  <si>
    <t>Total General Allocation Spent in 2019</t>
  </si>
  <si>
    <t>Total General Allocation Received in 2019</t>
  </si>
  <si>
    <t xml:space="preserve">Remaining Unspent FY 18/19 General Allocation </t>
  </si>
  <si>
    <t>FY 2018/2019 general allocation funds during calendar year 2019.</t>
  </si>
  <si>
    <t>reimbursement(s) during calendar year 2019.</t>
  </si>
  <si>
    <t>FY 2018/2019 Training Allocation</t>
  </si>
  <si>
    <t>Total Training Allocation Spent in 2019</t>
  </si>
  <si>
    <t>Total Training Allocation Received in 2019</t>
  </si>
  <si>
    <t xml:space="preserve">Remaining Unspent FY 18/19 Training Allocation </t>
  </si>
  <si>
    <t>2019 FAIR STATISTICS</t>
  </si>
  <si>
    <t>Permanent Positions on Payroll for 2019</t>
  </si>
  <si>
    <t>Monthly Employer's Contribution (July 1, 2018 - December 31, 2019)</t>
  </si>
  <si>
    <t>2019 Monthly Cash Receipts</t>
  </si>
  <si>
    <t>is greater than 33.3%, your exemption is lost for 2020.</t>
  </si>
  <si>
    <t xml:space="preserve">Jan 1 to Dec 31,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</si>
</sst>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31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b/>
      <sz val="8"/>
      <name val="Univers (WN)"/>
    </font>
    <font>
      <b/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MS Sans Serif"/>
      <family val="2"/>
    </font>
    <font>
      <b/>
      <sz val="8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8"/>
      <color rgb="FFFF0000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b/>
      <sz val="1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595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3" fontId="3" fillId="0" borderId="2" xfId="1" applyNumberFormat="1" applyFont="1" applyFill="1" applyBorder="1" applyAlignment="1" applyProtection="1">
      <alignment horizontal="left"/>
    </xf>
    <xf numFmtId="0" fontId="6" fillId="0" borderId="2" xfId="0" applyFont="1" applyBorder="1"/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centerContinuous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/>
    <xf numFmtId="0" fontId="6" fillId="0" borderId="3" xfId="0" applyFont="1" applyBorder="1"/>
    <xf numFmtId="0" fontId="6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Alignment="1" applyProtection="1">
      <alignment horizontal="centerContinuous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0" fontId="5" fillId="0" borderId="5" xfId="1" applyFont="1" applyFill="1" applyBorder="1" applyAlignment="1" applyProtection="1">
      <alignment horizontal="left"/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Alignment="1"/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38" fontId="6" fillId="0" borderId="0" xfId="3" applyFont="1"/>
    <xf numFmtId="0" fontId="3" fillId="0" borderId="0" xfId="0" applyFont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right"/>
      <protection locked="0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11" fillId="0" borderId="0" xfId="5" applyFont="1" applyProtection="1">
      <protection locked="0"/>
    </xf>
    <xf numFmtId="3" fontId="11" fillId="0" borderId="0" xfId="5" applyNumberFormat="1" applyFont="1" applyBorder="1" applyAlignment="1" applyProtection="1">
      <alignment horizontal="centerContinuous"/>
      <protection locked="0"/>
    </xf>
    <xf numFmtId="0" fontId="11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0" xfId="5" applyFont="1" applyAlignment="1" applyProtection="1">
      <alignment vertical="top"/>
      <protection locked="0"/>
    </xf>
    <xf numFmtId="3" fontId="6" fillId="0" borderId="0" xfId="5" applyNumberFormat="1" applyFont="1" applyAlignment="1" applyProtection="1">
      <alignment horizontal="centerContinuous"/>
      <protection locked="0"/>
    </xf>
    <xf numFmtId="0" fontId="3" fillId="0" borderId="0" xfId="5" applyFont="1" applyAlignment="1" applyProtection="1">
      <alignment horizontal="centerContinuous"/>
      <protection locked="0"/>
    </xf>
    <xf numFmtId="0" fontId="3" fillId="0" borderId="0" xfId="5" applyFont="1" applyAlignment="1" applyProtection="1">
      <alignment horizontal="centerContinuous" wrapText="1"/>
      <protection locked="0"/>
    </xf>
    <xf numFmtId="0" fontId="18" fillId="0" borderId="0" xfId="1" applyFont="1" applyFill="1" applyBorder="1" applyAlignment="1"/>
    <xf numFmtId="0" fontId="10" fillId="0" borderId="0" xfId="1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4" xfId="5" applyFont="1" applyBorder="1" applyAlignment="1" applyProtection="1">
      <alignment horizontal="center"/>
      <protection locked="0"/>
    </xf>
    <xf numFmtId="0" fontId="6" fillId="0" borderId="30" xfId="5" applyFont="1" applyBorder="1" applyProtection="1">
      <protection locked="0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9" fillId="0" borderId="10" xfId="1" applyFont="1" applyFill="1" applyBorder="1" applyAlignment="1" applyProtection="1">
      <protection locked="0"/>
    </xf>
    <xf numFmtId="0" fontId="20" fillId="0" borderId="37" xfId="1" applyFont="1" applyFill="1" applyBorder="1" applyAlignment="1"/>
    <xf numFmtId="0" fontId="21" fillId="0" borderId="37" xfId="1" applyFont="1" applyFill="1" applyBorder="1" applyAlignment="1">
      <alignment horizontal="left"/>
    </xf>
    <xf numFmtId="0" fontId="20" fillId="0" borderId="0" xfId="1" applyFont="1" applyFill="1" applyBorder="1" applyAlignment="1" applyProtection="1">
      <protection locked="0"/>
    </xf>
    <xf numFmtId="0" fontId="20" fillId="0" borderId="2" xfId="1" applyFont="1" applyFill="1" applyBorder="1" applyAlignment="1" applyProtection="1">
      <protection locked="0"/>
    </xf>
    <xf numFmtId="0" fontId="20" fillId="0" borderId="38" xfId="1" applyFont="1" applyFill="1" applyBorder="1" applyAlignment="1" applyProtection="1">
      <protection locked="0"/>
    </xf>
    <xf numFmtId="0" fontId="20" fillId="0" borderId="24" xfId="1" applyFont="1" applyFill="1" applyBorder="1" applyAlignment="1">
      <alignment horizontal="center" vertical="top"/>
    </xf>
    <xf numFmtId="0" fontId="20" fillId="0" borderId="24" xfId="1" applyFont="1" applyFill="1" applyBorder="1" applyAlignment="1"/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22" fillId="0" borderId="24" xfId="0" applyFont="1" applyFill="1" applyBorder="1"/>
    <xf numFmtId="0" fontId="20" fillId="0" borderId="42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23" fillId="0" borderId="0" xfId="1" applyFont="1" applyFill="1" applyBorder="1" applyAlignment="1"/>
    <xf numFmtId="0" fontId="20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0" fontId="3" fillId="0" borderId="0" xfId="1" applyFont="1" applyFill="1" applyAlignment="1" applyProtection="1"/>
    <xf numFmtId="3" fontId="3" fillId="0" borderId="0" xfId="1" applyNumberFormat="1" applyFont="1" applyFill="1" applyAlignment="1" applyProtection="1">
      <alignment horizontal="left"/>
      <protection locked="0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20" fillId="0" borderId="37" xfId="1" applyFont="1" applyFill="1" applyBorder="1" applyAlignment="1">
      <alignment horizontal="center"/>
    </xf>
    <xf numFmtId="0" fontId="6" fillId="0" borderId="0" xfId="1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top"/>
      <protection locked="0"/>
    </xf>
    <xf numFmtId="10" fontId="20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3" fontId="6" fillId="0" borderId="19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3" fillId="0" borderId="0" xfId="5" applyFont="1" applyAlignment="1" applyProtection="1">
      <alignment horizontal="center"/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11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protection locked="0"/>
    </xf>
    <xf numFmtId="0" fontId="6" fillId="0" borderId="2" xfId="1" applyFont="1" applyFill="1" applyBorder="1" applyAlignment="1" applyProtection="1">
      <alignment horizontal="centerContinuous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3" fontId="6" fillId="0" borderId="0" xfId="1" applyNumberFormat="1" applyFont="1" applyFill="1" applyAlignment="1" applyProtection="1">
      <alignment horizontal="right"/>
      <protection locked="0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24" fillId="4" borderId="56" xfId="1" applyFont="1" applyFill="1" applyBorder="1" applyAlignment="1" applyProtection="1">
      <alignment horizontal="center"/>
    </xf>
    <xf numFmtId="5" fontId="24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23" fillId="0" borderId="0" xfId="0" applyFont="1"/>
    <xf numFmtId="0" fontId="6" fillId="2" borderId="59" xfId="5" applyFont="1" applyFill="1" applyBorder="1" applyAlignment="1" applyProtection="1">
      <alignment horizontal="center" wrapText="1"/>
      <protection locked="0"/>
    </xf>
    <xf numFmtId="0" fontId="6" fillId="0" borderId="0" xfId="5" applyFont="1" applyBorder="1" applyAlignment="1" applyProtection="1">
      <alignment horizontal="left" indent="2"/>
      <protection locked="0"/>
    </xf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61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2" fillId="0" borderId="0" xfId="0" applyFont="1" applyProtection="1">
      <protection locked="0"/>
    </xf>
    <xf numFmtId="0" fontId="6" fillId="3" borderId="0" xfId="0" applyFont="1" applyFill="1" applyAlignment="1" applyProtection="1">
      <alignment horizontal="centerContinuous"/>
      <protection locked="0"/>
    </xf>
    <xf numFmtId="0" fontId="6" fillId="3" borderId="0" xfId="1" applyFont="1" applyFill="1" applyBorder="1" applyAlignment="1" applyProtection="1">
      <alignment horizontal="centerContinuous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3" fillId="0" borderId="0" xfId="5" applyNumberFormat="1" applyFont="1" applyBorder="1" applyAlignment="1" applyProtection="1">
      <alignment horizontal="right" vertical="top"/>
      <protection locked="0"/>
    </xf>
    <xf numFmtId="0" fontId="6" fillId="0" borderId="0" xfId="5" applyFont="1" applyBorder="1" applyAlignment="1" applyProtection="1">
      <alignment horizontal="center" vertical="top"/>
      <protection locked="0"/>
    </xf>
    <xf numFmtId="0" fontId="6" fillId="0" borderId="0" xfId="5" applyFont="1" applyBorder="1" applyAlignment="1" applyProtection="1">
      <alignment vertical="top"/>
      <protection locked="0"/>
    </xf>
    <xf numFmtId="0" fontId="3" fillId="3" borderId="62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3" fillId="4" borderId="63" xfId="5" applyFont="1" applyFill="1" applyBorder="1" applyProtection="1">
      <protection locked="0"/>
    </xf>
    <xf numFmtId="0" fontId="6" fillId="4" borderId="64" xfId="5" applyFont="1" applyFill="1" applyBorder="1" applyProtection="1">
      <protection locked="0"/>
    </xf>
    <xf numFmtId="0" fontId="6" fillId="2" borderId="65" xfId="0" applyFont="1" applyFill="1" applyBorder="1" applyAlignment="1">
      <alignment horizontal="center" wrapText="1"/>
    </xf>
    <xf numFmtId="0" fontId="6" fillId="2" borderId="62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Continuous"/>
      <protection locked="0"/>
    </xf>
    <xf numFmtId="0" fontId="3" fillId="3" borderId="0" xfId="0" applyFont="1" applyFill="1" applyAlignment="1">
      <alignment horizontal="centerContinuous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7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9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9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60" xfId="0" applyFont="1" applyFill="1" applyBorder="1"/>
    <xf numFmtId="0" fontId="6" fillId="4" borderId="31" xfId="0" applyFont="1" applyFill="1" applyBorder="1"/>
    <xf numFmtId="0" fontId="6" fillId="4" borderId="61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1" xfId="0" applyFont="1" applyFill="1" applyBorder="1" applyAlignment="1">
      <alignment horizontal="center"/>
    </xf>
    <xf numFmtId="38" fontId="6" fillId="4" borderId="61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4" fillId="3" borderId="0" xfId="0" applyFont="1" applyFill="1" applyAlignment="1">
      <alignment horizontal="centerContinuous"/>
    </xf>
    <xf numFmtId="0" fontId="6" fillId="0" borderId="0" xfId="0" applyFont="1" applyFill="1"/>
    <xf numFmtId="0" fontId="6" fillId="0" borderId="30" xfId="0" applyFont="1" applyFill="1" applyBorder="1"/>
    <xf numFmtId="0" fontId="6" fillId="0" borderId="30" xfId="0" applyFont="1" applyFill="1" applyBorder="1" applyProtection="1"/>
    <xf numFmtId="0" fontId="6" fillId="4" borderId="30" xfId="0" applyFont="1" applyFill="1" applyBorder="1"/>
    <xf numFmtId="0" fontId="6" fillId="0" borderId="0" xfId="0" applyFont="1" applyFill="1" applyAlignment="1">
      <alignment horizontal="centerContinuous"/>
    </xf>
    <xf numFmtId="38" fontId="6" fillId="0" borderId="0" xfId="3" applyFont="1" applyFill="1" applyBorder="1"/>
    <xf numFmtId="38" fontId="6" fillId="4" borderId="60" xfId="3" applyFont="1" applyFill="1" applyBorder="1" applyProtection="1">
      <protection locked="0"/>
    </xf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38" fontId="6" fillId="4" borderId="30" xfId="3" applyFont="1" applyFill="1" applyBorder="1" applyProtection="1">
      <protection locked="0"/>
    </xf>
    <xf numFmtId="0" fontId="16" fillId="0" borderId="0" xfId="0" applyFont="1" applyFill="1"/>
    <xf numFmtId="164" fontId="6" fillId="4" borderId="61" xfId="6" applyNumberFormat="1" applyFont="1" applyFill="1" applyBorder="1"/>
    <xf numFmtId="0" fontId="6" fillId="2" borderId="18" xfId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Continuous"/>
      <protection locked="0"/>
    </xf>
    <xf numFmtId="43" fontId="23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2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6" fontId="6" fillId="2" borderId="73" xfId="4" applyNumberFormat="1" applyFont="1" applyFill="1" applyBorder="1"/>
    <xf numFmtId="6" fontId="3" fillId="2" borderId="74" xfId="4" applyNumberFormat="1" applyFont="1" applyFill="1" applyBorder="1" applyAlignment="1" applyProtection="1"/>
    <xf numFmtId="38" fontId="6" fillId="2" borderId="75" xfId="2" applyNumberFormat="1" applyFont="1" applyFill="1" applyBorder="1" applyAlignment="1" applyProtection="1"/>
    <xf numFmtId="38" fontId="6" fillId="2" borderId="75" xfId="2" applyNumberFormat="1" applyFont="1" applyFill="1" applyBorder="1" applyAlignment="1" applyProtection="1">
      <protection locked="0"/>
    </xf>
    <xf numFmtId="38" fontId="6" fillId="2" borderId="75" xfId="2" applyNumberFormat="1" applyFont="1" applyFill="1" applyBorder="1" applyProtection="1">
      <protection locked="0"/>
    </xf>
    <xf numFmtId="6" fontId="3" fillId="2" borderId="34" xfId="4" applyNumberFormat="1" applyFont="1" applyFill="1" applyBorder="1" applyProtection="1">
      <protection locked="0"/>
    </xf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38" fontId="6" fillId="2" borderId="75" xfId="2" applyNumberFormat="1" applyFont="1" applyFill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6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" fontId="6" fillId="0" borderId="19" xfId="1" applyNumberFormat="1" applyFont="1" applyFill="1" applyBorder="1" applyAlignment="1" applyProtection="1">
      <protection locked="0"/>
    </xf>
    <xf numFmtId="38" fontId="6" fillId="0" borderId="77" xfId="2" applyNumberFormat="1" applyFont="1" applyFill="1" applyBorder="1" applyAlignment="1"/>
    <xf numFmtId="38" fontId="6" fillId="0" borderId="77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5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4" xfId="4" applyNumberFormat="1" applyFont="1" applyBorder="1" applyProtection="1">
      <protection locked="0"/>
    </xf>
    <xf numFmtId="165" fontId="6" fillId="0" borderId="0" xfId="5" applyNumberFormat="1" applyFont="1" applyProtection="1"/>
    <xf numFmtId="0" fontId="3" fillId="0" borderId="2" xfId="5" applyFont="1" applyBorder="1" applyProtection="1"/>
    <xf numFmtId="0" fontId="5" fillId="0" borderId="16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6" fillId="0" borderId="33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Continuous"/>
    </xf>
    <xf numFmtId="38" fontId="17" fillId="4" borderId="30" xfId="2" applyNumberFormat="1" applyFont="1" applyFill="1" applyBorder="1" applyProtection="1">
      <protection locked="0"/>
    </xf>
    <xf numFmtId="0" fontId="6" fillId="4" borderId="82" xfId="1" applyFont="1" applyFill="1" applyBorder="1" applyAlignment="1"/>
    <xf numFmtId="0" fontId="3" fillId="4" borderId="83" xfId="1" applyFont="1" applyFill="1" applyBorder="1" applyAlignment="1" applyProtection="1">
      <protection locked="0"/>
    </xf>
    <xf numFmtId="0" fontId="6" fillId="4" borderId="83" xfId="1" applyFont="1" applyFill="1" applyBorder="1" applyAlignment="1"/>
    <xf numFmtId="6" fontId="6" fillId="4" borderId="83" xfId="4" applyNumberFormat="1" applyFont="1" applyFill="1" applyBorder="1" applyProtection="1">
      <protection locked="0"/>
    </xf>
    <xf numFmtId="6" fontId="6" fillId="4" borderId="84" xfId="4" applyNumberFormat="1" applyFont="1" applyFill="1" applyBorder="1" applyProtection="1">
      <protection locked="0"/>
    </xf>
    <xf numFmtId="6" fontId="6" fillId="0" borderId="85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5" xfId="1" applyNumberFormat="1" applyFont="1" applyFill="1" applyBorder="1" applyAlignment="1"/>
    <xf numFmtId="3" fontId="6" fillId="0" borderId="86" xfId="1" applyNumberFormat="1" applyFont="1" applyFill="1" applyBorder="1" applyAlignment="1"/>
    <xf numFmtId="166" fontId="6" fillId="2" borderId="66" xfId="0" quotePrefix="1" applyNumberFormat="1" applyFont="1" applyFill="1" applyBorder="1" applyAlignment="1">
      <alignment horizontal="center" wrapText="1"/>
    </xf>
    <xf numFmtId="1" fontId="6" fillId="2" borderId="65" xfId="0" applyNumberFormat="1" applyFont="1" applyFill="1" applyBorder="1" applyAlignment="1">
      <alignment horizontal="center" wrapText="1"/>
    </xf>
    <xf numFmtId="1" fontId="6" fillId="2" borderId="66" xfId="0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9" xfId="1" applyFont="1" applyFill="1" applyBorder="1" applyAlignment="1">
      <alignment horizontal="left"/>
    </xf>
    <xf numFmtId="0" fontId="14" fillId="0" borderId="2" xfId="0" applyFont="1" applyBorder="1" applyProtection="1"/>
    <xf numFmtId="0" fontId="6" fillId="0" borderId="0" xfId="1" applyFont="1" applyFill="1" applyBorder="1" applyAlignment="1" applyProtection="1">
      <alignment horizontal="right"/>
    </xf>
    <xf numFmtId="0" fontId="6" fillId="0" borderId="0" xfId="5" applyFont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centerContinuous"/>
    </xf>
    <xf numFmtId="0" fontId="26" fillId="0" borderId="0" xfId="0" applyFont="1" applyProtection="1"/>
    <xf numFmtId="0" fontId="20" fillId="0" borderId="10" xfId="1" applyFont="1" applyFill="1" applyBorder="1" applyAlignment="1" applyProtection="1">
      <protection locked="0"/>
    </xf>
    <xf numFmtId="38" fontId="6" fillId="0" borderId="30" xfId="2" applyNumberFormat="1" applyFont="1" applyFill="1" applyBorder="1" applyProtection="1">
      <protection locked="0"/>
    </xf>
    <xf numFmtId="38" fontId="6" fillId="4" borderId="30" xfId="2" applyNumberFormat="1" applyFont="1" applyFill="1" applyBorder="1"/>
    <xf numFmtId="38" fontId="6" fillId="0" borderId="30" xfId="2" applyNumberFormat="1" applyFont="1" applyFill="1" applyBorder="1"/>
    <xf numFmtId="38" fontId="6" fillId="0" borderId="30" xfId="2" applyNumberFormat="1" applyFont="1" applyBorder="1" applyProtection="1">
      <protection locked="0"/>
    </xf>
    <xf numFmtId="38" fontId="6" fillId="0" borderId="87" xfId="2" applyNumberFormat="1" applyFont="1" applyFill="1" applyBorder="1" applyProtection="1">
      <protection locked="0"/>
    </xf>
    <xf numFmtId="38" fontId="6" fillId="0" borderId="87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8" fillId="3" borderId="61" xfId="0" applyFont="1" applyFill="1" applyBorder="1" applyAlignment="1" applyProtection="1">
      <alignment horizontal="center"/>
      <protection locked="0"/>
    </xf>
    <xf numFmtId="0" fontId="28" fillId="3" borderId="30" xfId="0" applyFont="1" applyFill="1" applyBorder="1" applyAlignment="1" applyProtection="1">
      <alignment horizontal="center"/>
      <protection locked="0"/>
    </xf>
    <xf numFmtId="0" fontId="0" fillId="0" borderId="88" xfId="0" applyBorder="1" applyProtection="1">
      <protection locked="0"/>
    </xf>
    <xf numFmtId="6" fontId="0" fillId="0" borderId="89" xfId="4" applyNumberFormat="1" applyFont="1" applyBorder="1" applyAlignment="1" applyProtection="1">
      <alignment horizontal="center"/>
      <protection locked="0"/>
    </xf>
    <xf numFmtId="0" fontId="6" fillId="0" borderId="90" xfId="1" applyFont="1" applyFill="1" applyBorder="1" applyAlignment="1" applyProtection="1">
      <alignment horizontal="left"/>
    </xf>
    <xf numFmtId="6" fontId="0" fillId="0" borderId="91" xfId="4" applyNumberFormat="1" applyFont="1" applyBorder="1" applyProtection="1">
      <protection locked="0"/>
    </xf>
    <xf numFmtId="0" fontId="6" fillId="0" borderId="90" xfId="1" applyFont="1" applyFill="1" applyBorder="1" applyAlignment="1" applyProtection="1">
      <alignment horizontal="left" wrapText="1"/>
    </xf>
    <xf numFmtId="0" fontId="0" fillId="0" borderId="90" xfId="0" applyBorder="1" applyProtection="1">
      <protection locked="0"/>
    </xf>
    <xf numFmtId="0" fontId="0" fillId="0" borderId="92" xfId="0" applyBorder="1" applyProtection="1">
      <protection locked="0"/>
    </xf>
    <xf numFmtId="0" fontId="6" fillId="0" borderId="94" xfId="1" applyFont="1" applyFill="1" applyBorder="1" applyAlignment="1" applyProtection="1">
      <alignment horizontal="left"/>
    </xf>
    <xf numFmtId="6" fontId="0" fillId="0" borderId="95" xfId="4" applyNumberFormat="1" applyFont="1" applyBorder="1" applyProtection="1">
      <protection locked="0"/>
    </xf>
    <xf numFmtId="0" fontId="6" fillId="0" borderId="96" xfId="1" applyFont="1" applyFill="1" applyBorder="1" applyAlignment="1" applyProtection="1">
      <alignment horizontal="left"/>
    </xf>
    <xf numFmtId="6" fontId="0" fillId="0" borderId="97" xfId="4" applyNumberFormat="1" applyFont="1" applyBorder="1" applyProtection="1">
      <protection locked="0"/>
    </xf>
    <xf numFmtId="0" fontId="6" fillId="0" borderId="98" xfId="1" applyFont="1" applyFill="1" applyBorder="1" applyAlignment="1" applyProtection="1">
      <alignment horizontal="left"/>
    </xf>
    <xf numFmtId="6" fontId="0" fillId="0" borderId="99" xfId="0" applyNumberFormat="1" applyBorder="1" applyProtection="1">
      <protection locked="0"/>
    </xf>
    <xf numFmtId="6" fontId="0" fillId="0" borderId="99" xfId="4" applyNumberFormat="1" applyFont="1" applyBorder="1" applyProtection="1">
      <protection locked="0"/>
    </xf>
    <xf numFmtId="38" fontId="0" fillId="0" borderId="91" xfId="2" applyNumberFormat="1" applyFont="1" applyBorder="1" applyProtection="1">
      <protection locked="0"/>
    </xf>
    <xf numFmtId="38" fontId="0" fillId="0" borderId="93" xfId="2" applyNumberFormat="1" applyFont="1" applyBorder="1" applyProtection="1">
      <protection locked="0"/>
    </xf>
    <xf numFmtId="0" fontId="3" fillId="0" borderId="2" xfId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</xf>
    <xf numFmtId="3" fontId="3" fillId="0" borderId="0" xfId="1" applyNumberFormat="1" applyFont="1" applyFill="1" applyAlignment="1" applyProtection="1">
      <alignment horizontal="left" wrapText="1"/>
    </xf>
    <xf numFmtId="3" fontId="3" fillId="0" borderId="0" xfId="1" applyNumberFormat="1" applyFont="1" applyFill="1" applyAlignment="1">
      <alignment horizontal="center" wrapText="1"/>
    </xf>
    <xf numFmtId="0" fontId="3" fillId="0" borderId="2" xfId="5" applyFont="1" applyBorder="1" applyAlignment="1" applyProtection="1">
      <alignment wrapText="1"/>
    </xf>
    <xf numFmtId="0" fontId="5" fillId="5" borderId="0" xfId="0" applyFont="1" applyFill="1" applyBorder="1"/>
    <xf numFmtId="0" fontId="5" fillId="0" borderId="2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/>
    <xf numFmtId="0" fontId="25" fillId="0" borderId="0" xfId="0" applyFont="1" applyFill="1"/>
    <xf numFmtId="10" fontId="23" fillId="0" borderId="0" xfId="6" applyNumberFormat="1" applyFont="1" applyFill="1" applyBorder="1"/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6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7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8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3" fontId="3" fillId="0" borderId="0" xfId="1" applyNumberFormat="1" applyFont="1" applyFill="1" applyAlignment="1" applyProtection="1">
      <alignment horizontal="right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100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100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100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101" xfId="1" applyNumberFormat="1" applyFont="1" applyFill="1" applyBorder="1" applyAlignment="1" applyProtection="1">
      <protection locked="0"/>
    </xf>
    <xf numFmtId="3" fontId="6" fillId="0" borderId="100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102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100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6" fontId="6" fillId="0" borderId="46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3" applyFont="1" applyFill="1" applyBorder="1" applyProtection="1">
      <protection locked="0"/>
    </xf>
    <xf numFmtId="38" fontId="6" fillId="5" borderId="12" xfId="2" applyNumberFormat="1" applyFont="1" applyFill="1" applyBorder="1" applyProtection="1"/>
    <xf numFmtId="38" fontId="6" fillId="5" borderId="87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103" xfId="1" applyNumberFormat="1" applyFont="1" applyFill="1" applyBorder="1" applyAlignment="1">
      <alignment horizontal="center"/>
    </xf>
    <xf numFmtId="0" fontId="6" fillId="0" borderId="2" xfId="7" applyFont="1" applyBorder="1" applyProtection="1">
      <protection locked="0"/>
    </xf>
    <xf numFmtId="0" fontId="6" fillId="0" borderId="0" xfId="7" applyFont="1" applyBorder="1" applyProtection="1">
      <protection locked="0"/>
    </xf>
    <xf numFmtId="0" fontId="3" fillId="0" borderId="2" xfId="7" applyFont="1" applyBorder="1" applyAlignment="1" applyProtection="1">
      <alignment wrapText="1"/>
    </xf>
    <xf numFmtId="0" fontId="6" fillId="0" borderId="0" xfId="0" applyFont="1" applyAlignment="1">
      <alignment horizontal="right"/>
    </xf>
    <xf numFmtId="0" fontId="6" fillId="0" borderId="0" xfId="7" applyFont="1" applyAlignment="1" applyProtection="1">
      <alignment vertical="top"/>
      <protection locked="0"/>
    </xf>
    <xf numFmtId="17" fontId="6" fillId="0" borderId="30" xfId="0" applyNumberFormat="1" applyFont="1" applyFill="1" applyBorder="1"/>
    <xf numFmtId="38" fontId="4" fillId="0" borderId="0" xfId="9" applyFont="1" applyFill="1" applyBorder="1" applyProtection="1">
      <protection locked="0"/>
    </xf>
    <xf numFmtId="38" fontId="4" fillId="0" borderId="0" xfId="9" applyFont="1" applyFill="1" applyBorder="1"/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38" fontId="5" fillId="0" borderId="4" xfId="2" applyNumberFormat="1" applyFont="1" applyFill="1" applyBorder="1" applyProtection="1">
      <protection locked="0"/>
    </xf>
    <xf numFmtId="38" fontId="5" fillId="0" borderId="5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5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40" fontId="6" fillId="0" borderId="30" xfId="8" applyNumberFormat="1" applyFont="1" applyFill="1" applyBorder="1" applyProtection="1">
      <protection locked="0"/>
    </xf>
    <xf numFmtId="40" fontId="6" fillId="4" borderId="30" xfId="8" applyNumberFormat="1" applyFont="1" applyFill="1" applyBorder="1"/>
    <xf numFmtId="0" fontId="6" fillId="0" borderId="105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6" fontId="6" fillId="0" borderId="70" xfId="4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60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105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70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70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60" xfId="1" applyNumberFormat="1" applyFont="1" applyFill="1" applyBorder="1" applyAlignment="1"/>
    <xf numFmtId="3" fontId="6" fillId="4" borderId="75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5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3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109" xfId="1" applyFont="1" applyFill="1" applyBorder="1" applyAlignment="1"/>
    <xf numFmtId="0" fontId="6" fillId="0" borderId="110" xfId="1" applyFont="1" applyFill="1" applyBorder="1" applyAlignment="1"/>
    <xf numFmtId="0" fontId="6" fillId="0" borderId="108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70" xfId="3" applyFont="1" applyFill="1" applyBorder="1"/>
    <xf numFmtId="38" fontId="6" fillId="6" borderId="71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3" xfId="3" applyFont="1" applyFill="1" applyBorder="1"/>
    <xf numFmtId="38" fontId="6" fillId="7" borderId="114" xfId="3" applyFont="1" applyFill="1" applyBorder="1"/>
    <xf numFmtId="38" fontId="6" fillId="7" borderId="73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111" xfId="4" applyNumberFormat="1" applyFont="1" applyFill="1" applyBorder="1" applyAlignment="1" applyProtection="1">
      <alignment horizontal="center"/>
    </xf>
    <xf numFmtId="0" fontId="6" fillId="6" borderId="112" xfId="4" applyNumberFormat="1" applyFont="1" applyFill="1" applyBorder="1" applyAlignment="1" applyProtection="1">
      <alignment horizontal="center"/>
    </xf>
    <xf numFmtId="38" fontId="6" fillId="6" borderId="113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104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38" fontId="6" fillId="6" borderId="69" xfId="3" applyFont="1" applyFill="1" applyBorder="1"/>
    <xf numFmtId="38" fontId="6" fillId="6" borderId="25" xfId="3" applyFont="1" applyFill="1" applyBorder="1"/>
    <xf numFmtId="38" fontId="6" fillId="6" borderId="114" xfId="3" applyFont="1" applyFill="1" applyBorder="1"/>
    <xf numFmtId="0" fontId="6" fillId="7" borderId="59" xfId="5" applyFont="1" applyFill="1" applyBorder="1" applyAlignment="1" applyProtection="1">
      <alignment horizontal="center" wrapText="1"/>
    </xf>
    <xf numFmtId="1" fontId="6" fillId="0" borderId="80" xfId="1" quotePrefix="1" applyNumberFormat="1" applyFont="1" applyFill="1" applyBorder="1" applyAlignment="1" applyProtection="1">
      <alignment horizontal="center" wrapText="1"/>
    </xf>
    <xf numFmtId="38" fontId="9" fillId="0" borderId="30" xfId="2" applyNumberFormat="1" applyFont="1" applyFill="1" applyBorder="1" applyProtection="1">
      <protection locked="0"/>
    </xf>
    <xf numFmtId="0" fontId="29" fillId="0" borderId="115" xfId="1" applyFont="1" applyFill="1" applyBorder="1" applyAlignment="1">
      <alignment vertical="top"/>
    </xf>
    <xf numFmtId="0" fontId="29" fillId="0" borderId="106" xfId="1" applyFont="1" applyFill="1" applyBorder="1" applyAlignment="1">
      <alignment vertical="top"/>
    </xf>
    <xf numFmtId="0" fontId="29" fillId="0" borderId="107" xfId="1" applyFont="1" applyFill="1" applyBorder="1" applyAlignment="1">
      <alignment vertical="top"/>
    </xf>
    <xf numFmtId="0" fontId="29" fillId="0" borderId="116" xfId="1" applyFont="1" applyFill="1" applyBorder="1" applyAlignment="1">
      <alignment vertical="top" wrapText="1"/>
    </xf>
    <xf numFmtId="0" fontId="29" fillId="0" borderId="0" xfId="1" applyFont="1" applyFill="1" applyBorder="1" applyAlignment="1">
      <alignment vertical="top" wrapText="1"/>
    </xf>
    <xf numFmtId="0" fontId="29" fillId="0" borderId="28" xfId="1" applyFont="1" applyFill="1" applyBorder="1" applyAlignment="1">
      <alignment vertical="top" wrapText="1"/>
    </xf>
    <xf numFmtId="0" fontId="29" fillId="0" borderId="117" xfId="1" applyFont="1" applyFill="1" applyBorder="1" applyAlignment="1">
      <alignment vertical="top" wrapText="1"/>
    </xf>
    <xf numFmtId="0" fontId="29" fillId="0" borderId="10" xfId="1" applyFont="1" applyFill="1" applyBorder="1" applyAlignment="1">
      <alignment vertical="top" wrapText="1"/>
    </xf>
    <xf numFmtId="0" fontId="29" fillId="0" borderId="85" xfId="1" applyFont="1" applyFill="1" applyBorder="1" applyAlignment="1">
      <alignment vertical="top" wrapText="1"/>
    </xf>
    <xf numFmtId="1" fontId="6" fillId="0" borderId="46" xfId="1" quotePrefix="1" applyNumberFormat="1" applyFont="1" applyFill="1" applyBorder="1" applyAlignment="1" applyProtection="1">
      <alignment horizontal="center" wrapText="1"/>
    </xf>
    <xf numFmtId="0" fontId="6" fillId="0" borderId="79" xfId="1" applyFont="1" applyFill="1" applyBorder="1" applyAlignment="1">
      <alignment horizontal="right" wrapText="1"/>
    </xf>
    <xf numFmtId="0" fontId="6" fillId="0" borderId="81" xfId="1" applyFont="1" applyFill="1" applyBorder="1" applyAlignment="1">
      <alignment horizontal="right" wrapText="1"/>
    </xf>
    <xf numFmtId="0" fontId="6" fillId="0" borderId="79" xfId="1" applyFont="1" applyFill="1" applyBorder="1" applyAlignment="1"/>
    <xf numFmtId="0" fontId="6" fillId="0" borderId="81" xfId="1" applyFont="1" applyFill="1" applyBorder="1" applyAlignment="1"/>
    <xf numFmtId="1" fontId="6" fillId="0" borderId="80" xfId="1" quotePrefix="1" applyNumberFormat="1" applyFont="1" applyFill="1" applyBorder="1" applyAlignment="1" applyProtection="1">
      <alignment horizontal="center"/>
    </xf>
    <xf numFmtId="1" fontId="6" fillId="0" borderId="46" xfId="1" quotePrefix="1" applyNumberFormat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165" fontId="30" fillId="0" borderId="0" xfId="2" applyNumberFormat="1" applyFont="1" applyFill="1" applyProtection="1"/>
    <xf numFmtId="165" fontId="30" fillId="0" borderId="0" xfId="2" applyNumberFormat="1" applyFont="1" applyFill="1"/>
    <xf numFmtId="165" fontId="30" fillId="0" borderId="0" xfId="5" applyNumberFormat="1" applyFont="1" applyProtection="1"/>
  </cellXfs>
  <cellStyles count="10">
    <cellStyle name="Budget" xfId="1" xr:uid="{00000000-0005-0000-0000-000000000000}"/>
    <cellStyle name="Comma" xfId="2" builtinId="3"/>
    <cellStyle name="Comma [0]" xfId="3" builtinId="6"/>
    <cellStyle name="Comma [0] 2" xfId="9" xr:uid="{00000000-0005-0000-0000-000003000000}"/>
    <cellStyle name="Comma 2" xfId="8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Normal_2005 BUDGET REV 2 2" xfId="7" xr:uid="{00000000-0005-0000-0000-000008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856</xdr:row>
          <xdr:rowOff>9525</xdr:rowOff>
        </xdr:from>
        <xdr:to>
          <xdr:col>10</xdr:col>
          <xdr:colOff>0</xdr:colOff>
          <xdr:row>857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904"/>
  <sheetViews>
    <sheetView tabSelected="1" zoomScaleNormal="100" workbookViewId="0">
      <selection activeCell="B2" sqref="B2"/>
    </sheetView>
  </sheetViews>
  <sheetFormatPr defaultColWidth="9.140625" defaultRowHeight="17.850000000000001" customHeight="1"/>
  <cols>
    <col min="1" max="1" width="2" style="1" customWidth="1"/>
    <col min="2" max="2" width="3.140625" style="1" customWidth="1"/>
    <col min="3" max="3" width="4.5703125" style="1" customWidth="1"/>
    <col min="4" max="4" width="26.5703125" style="1" customWidth="1"/>
    <col min="5" max="5" width="1.5703125" style="1" customWidth="1"/>
    <col min="6" max="6" width="19.5703125" style="1" customWidth="1"/>
    <col min="7" max="7" width="3" style="1" customWidth="1"/>
    <col min="8" max="8" width="10.85546875" style="1" customWidth="1"/>
    <col min="9" max="9" width="9.85546875" style="1" customWidth="1"/>
    <col min="10" max="10" width="16.42578125" style="1" customWidth="1"/>
    <col min="11" max="16384" width="9.140625" style="1"/>
  </cols>
  <sheetData>
    <row r="1" spans="1:10" ht="12" customHeight="1">
      <c r="A1" s="121"/>
      <c r="B1" s="44"/>
      <c r="C1" s="44"/>
      <c r="D1" s="44"/>
      <c r="E1" s="44"/>
      <c r="F1" s="10"/>
      <c r="G1" s="10"/>
      <c r="H1" s="10"/>
      <c r="I1" s="44"/>
      <c r="J1" s="46"/>
    </row>
    <row r="2" spans="1:10" ht="25.5">
      <c r="A2" s="183" t="s">
        <v>178</v>
      </c>
      <c r="B2" s="184"/>
      <c r="C2" s="349"/>
      <c r="D2" s="184"/>
      <c r="E2" s="369"/>
      <c r="F2" s="398" t="s">
        <v>260</v>
      </c>
      <c r="G2" s="122"/>
      <c r="H2" s="183" t="s">
        <v>236</v>
      </c>
      <c r="I2" s="404"/>
      <c r="J2" s="187" t="s">
        <v>6</v>
      </c>
    </row>
    <row r="3" spans="1:10" ht="21" customHeight="1" thickBot="1">
      <c r="A3" s="158" t="s">
        <v>178</v>
      </c>
      <c r="B3" s="10"/>
      <c r="C3" s="10"/>
      <c r="D3" s="10"/>
      <c r="E3" s="10"/>
      <c r="F3" s="158" t="s">
        <v>172</v>
      </c>
      <c r="G3" s="2"/>
      <c r="H3" s="159" t="s">
        <v>0</v>
      </c>
      <c r="J3" s="46"/>
    </row>
    <row r="4" spans="1:10" ht="13.5" customHeight="1" thickTop="1">
      <c r="A4" s="194"/>
      <c r="B4" s="195"/>
      <c r="C4" s="195"/>
      <c r="D4" s="195"/>
      <c r="E4" s="195"/>
      <c r="F4" s="196"/>
      <c r="G4" s="196"/>
      <c r="H4" s="48"/>
      <c r="I4" s="48" t="s">
        <v>1</v>
      </c>
      <c r="J4" s="573" t="s">
        <v>347</v>
      </c>
    </row>
    <row r="5" spans="1:10" ht="15" customHeight="1" thickBot="1">
      <c r="A5" s="197" t="s">
        <v>180</v>
      </c>
      <c r="B5" s="198"/>
      <c r="C5" s="198"/>
      <c r="D5" s="198"/>
      <c r="E5" s="198"/>
      <c r="F5" s="199"/>
      <c r="G5" s="199"/>
      <c r="H5" s="50" t="s">
        <v>146</v>
      </c>
      <c r="I5" s="50" t="s">
        <v>118</v>
      </c>
      <c r="J5" s="584">
        <v>2019</v>
      </c>
    </row>
    <row r="6" spans="1:10" ht="15.75" customHeight="1" thickTop="1">
      <c r="A6" s="351"/>
      <c r="B6" s="352" t="s">
        <v>67</v>
      </c>
      <c r="C6" s="353"/>
      <c r="D6" s="353"/>
      <c r="E6" s="353"/>
      <c r="F6" s="354"/>
      <c r="G6" s="355"/>
      <c r="H6" s="144"/>
      <c r="I6" s="55"/>
      <c r="J6" s="56"/>
    </row>
    <row r="7" spans="1:10" ht="15.75" customHeight="1">
      <c r="A7" s="51"/>
      <c r="B7" s="52"/>
      <c r="C7" s="57" t="s">
        <v>168</v>
      </c>
      <c r="D7" s="52"/>
      <c r="E7" s="53"/>
      <c r="F7" s="54"/>
      <c r="G7" s="356"/>
      <c r="H7" s="144" t="s">
        <v>161</v>
      </c>
      <c r="I7" s="55">
        <v>29100</v>
      </c>
      <c r="J7" s="56"/>
    </row>
    <row r="8" spans="1:10" ht="15.75" customHeight="1">
      <c r="A8" s="504"/>
      <c r="B8" s="505"/>
      <c r="C8" s="419" t="s">
        <v>263</v>
      </c>
      <c r="D8" s="505"/>
      <c r="E8" s="506"/>
      <c r="F8" s="507"/>
      <c r="G8" s="508"/>
      <c r="H8" s="417" t="s">
        <v>161</v>
      </c>
      <c r="I8" s="418">
        <v>29400</v>
      </c>
      <c r="J8" s="509"/>
    </row>
    <row r="9" spans="1:10" ht="15.75" customHeight="1">
      <c r="A9" s="51"/>
      <c r="B9" s="52"/>
      <c r="C9" s="57" t="s">
        <v>167</v>
      </c>
      <c r="D9" s="52"/>
      <c r="E9" s="53"/>
      <c r="F9" s="54"/>
      <c r="G9" s="356"/>
      <c r="H9" s="144" t="s">
        <v>161</v>
      </c>
      <c r="I9" s="55">
        <v>29300</v>
      </c>
      <c r="J9" s="305"/>
    </row>
    <row r="10" spans="1:10" ht="15.75" customHeight="1">
      <c r="A10" s="51"/>
      <c r="B10" s="52"/>
      <c r="C10" s="57" t="s">
        <v>143</v>
      </c>
      <c r="D10" s="52"/>
      <c r="E10" s="53"/>
      <c r="F10" s="54"/>
      <c r="G10" s="356"/>
      <c r="H10" s="144" t="s">
        <v>161</v>
      </c>
      <c r="I10" s="55">
        <v>29000</v>
      </c>
      <c r="J10" s="305"/>
    </row>
    <row r="11" spans="1:10" ht="15.75" customHeight="1">
      <c r="A11" s="51"/>
      <c r="B11" s="52"/>
      <c r="C11" s="371" t="s">
        <v>218</v>
      </c>
      <c r="D11" s="52"/>
      <c r="E11" s="53"/>
      <c r="F11" s="54"/>
      <c r="G11" s="356"/>
      <c r="H11" s="144" t="s">
        <v>161</v>
      </c>
      <c r="I11" s="55" t="s">
        <v>222</v>
      </c>
      <c r="J11" s="376"/>
    </row>
    <row r="12" spans="1:10" ht="15.75" customHeight="1">
      <c r="A12" s="51"/>
      <c r="B12" s="52"/>
      <c r="C12" s="52"/>
      <c r="D12" s="371" t="s">
        <v>189</v>
      </c>
      <c r="E12" s="135"/>
      <c r="F12" s="54"/>
      <c r="G12" s="356"/>
      <c r="H12" s="145"/>
      <c r="I12" s="55"/>
      <c r="J12" s="316">
        <f>SUM(J7:J11)</f>
        <v>0</v>
      </c>
    </row>
    <row r="13" spans="1:10" ht="15.75" customHeight="1">
      <c r="A13" s="67"/>
      <c r="B13" s="10"/>
      <c r="C13" s="10"/>
      <c r="D13" s="10"/>
      <c r="E13" s="10"/>
      <c r="F13" s="127"/>
      <c r="G13" s="357"/>
      <c r="H13" s="145"/>
      <c r="I13" s="59"/>
      <c r="J13" s="56"/>
    </row>
    <row r="14" spans="1:10" ht="15.75" customHeight="1">
      <c r="A14" s="217"/>
      <c r="B14" s="218" t="s">
        <v>3</v>
      </c>
      <c r="C14" s="219"/>
      <c r="D14" s="219"/>
      <c r="E14" s="219"/>
      <c r="F14" s="220"/>
      <c r="G14" s="358"/>
      <c r="H14" s="144"/>
      <c r="I14" s="55"/>
      <c r="J14" s="56"/>
    </row>
    <row r="15" spans="1:10" ht="15.75" customHeight="1">
      <c r="A15" s="51"/>
      <c r="B15" s="57"/>
      <c r="C15" s="57" t="s">
        <v>148</v>
      </c>
      <c r="D15" s="57"/>
      <c r="E15" s="57"/>
      <c r="F15" s="58"/>
      <c r="G15" s="359"/>
      <c r="H15" s="144" t="s">
        <v>147</v>
      </c>
      <c r="I15" s="55" t="s">
        <v>222</v>
      </c>
      <c r="J15" s="316">
        <f>'Pg 2'!H21</f>
        <v>0</v>
      </c>
    </row>
    <row r="16" spans="1:10" ht="15.75" customHeight="1">
      <c r="A16" s="51"/>
      <c r="B16" s="57"/>
      <c r="C16" s="365" t="s">
        <v>228</v>
      </c>
      <c r="D16" s="585"/>
      <c r="E16" s="585"/>
      <c r="F16" s="585"/>
      <c r="G16" s="586"/>
      <c r="H16" s="144" t="s">
        <v>149</v>
      </c>
      <c r="I16" s="55">
        <v>31200</v>
      </c>
      <c r="J16" s="305"/>
    </row>
    <row r="17" spans="1:11" ht="15.75" customHeight="1">
      <c r="A17" s="51"/>
      <c r="B17" s="57"/>
      <c r="C17" s="587" t="s">
        <v>227</v>
      </c>
      <c r="D17" s="587"/>
      <c r="E17" s="587"/>
      <c r="F17" s="587"/>
      <c r="G17" s="588"/>
      <c r="H17" s="144" t="s">
        <v>149</v>
      </c>
      <c r="I17" s="55">
        <v>31300</v>
      </c>
      <c r="J17" s="305"/>
    </row>
    <row r="18" spans="1:11" ht="15.75" customHeight="1">
      <c r="A18" s="51"/>
      <c r="B18" s="57"/>
      <c r="C18" s="587" t="s">
        <v>100</v>
      </c>
      <c r="D18" s="587"/>
      <c r="E18" s="587"/>
      <c r="F18" s="587"/>
      <c r="G18" s="588"/>
      <c r="H18" s="144" t="s">
        <v>149</v>
      </c>
      <c r="I18" s="55">
        <v>31900</v>
      </c>
      <c r="J18" s="305"/>
      <c r="K18" s="235"/>
    </row>
    <row r="19" spans="1:11" ht="15.75" customHeight="1">
      <c r="A19" s="51"/>
      <c r="B19" s="57"/>
      <c r="C19" s="587" t="s">
        <v>224</v>
      </c>
      <c r="D19" s="587"/>
      <c r="E19" s="587"/>
      <c r="F19" s="587"/>
      <c r="G19" s="588"/>
      <c r="H19" s="144" t="s">
        <v>149</v>
      </c>
      <c r="I19" s="55">
        <v>32500</v>
      </c>
      <c r="J19" s="305"/>
    </row>
    <row r="20" spans="1:11" ht="15.75" customHeight="1">
      <c r="A20" s="51"/>
      <c r="B20" s="57"/>
      <c r="C20" s="364"/>
      <c r="D20" s="365" t="s">
        <v>225</v>
      </c>
      <c r="E20" s="365"/>
      <c r="F20" s="365"/>
      <c r="G20" s="365"/>
      <c r="H20" s="144"/>
      <c r="I20" s="55"/>
      <c r="J20" s="557"/>
    </row>
    <row r="21" spans="1:11" ht="15.75" customHeight="1">
      <c r="A21" s="51"/>
      <c r="B21" s="57"/>
      <c r="C21" s="544" t="s">
        <v>150</v>
      </c>
      <c r="D21" s="57"/>
      <c r="E21" s="57"/>
      <c r="F21" s="58"/>
      <c r="G21" s="359"/>
      <c r="H21" s="144" t="s">
        <v>149</v>
      </c>
      <c r="I21" s="55">
        <v>33000</v>
      </c>
      <c r="J21" s="305"/>
    </row>
    <row r="22" spans="1:11" ht="15.75" customHeight="1">
      <c r="A22" s="51"/>
      <c r="B22" s="545"/>
      <c r="C22" s="575" t="s">
        <v>329</v>
      </c>
      <c r="D22" s="576"/>
      <c r="E22" s="576"/>
      <c r="F22" s="576"/>
      <c r="G22" s="577"/>
      <c r="H22" s="558"/>
      <c r="I22" s="559"/>
      <c r="J22" s="560"/>
    </row>
    <row r="23" spans="1:11" ht="15.75" customHeight="1">
      <c r="A23" s="51"/>
      <c r="B23" s="546"/>
      <c r="C23" s="578"/>
      <c r="D23" s="579"/>
      <c r="E23" s="579"/>
      <c r="F23" s="579"/>
      <c r="G23" s="580"/>
      <c r="H23" s="561"/>
      <c r="I23" s="562"/>
      <c r="J23" s="563"/>
    </row>
    <row r="24" spans="1:11" ht="15.75" customHeight="1">
      <c r="A24" s="51"/>
      <c r="B24" s="547"/>
      <c r="C24" s="581"/>
      <c r="D24" s="582"/>
      <c r="E24" s="582"/>
      <c r="F24" s="582"/>
      <c r="G24" s="583"/>
      <c r="H24" s="564"/>
      <c r="I24" s="565"/>
      <c r="J24" s="563"/>
    </row>
    <row r="25" spans="1:11" ht="15.75" customHeight="1">
      <c r="A25" s="51"/>
      <c r="B25" s="57"/>
      <c r="C25" s="57" t="s">
        <v>151</v>
      </c>
      <c r="D25" s="57"/>
      <c r="E25" s="57"/>
      <c r="F25" s="58"/>
      <c r="G25" s="359"/>
      <c r="H25" s="144" t="s">
        <v>149</v>
      </c>
      <c r="I25" s="55">
        <v>34000</v>
      </c>
      <c r="J25" s="376"/>
    </row>
    <row r="26" spans="1:11" ht="15.75" customHeight="1">
      <c r="A26" s="67"/>
      <c r="B26" s="10"/>
      <c r="C26" s="10"/>
      <c r="D26" s="10" t="s">
        <v>191</v>
      </c>
      <c r="E26" s="10"/>
      <c r="F26" s="127"/>
      <c r="G26" s="357"/>
      <c r="H26" s="144"/>
      <c r="I26" s="55"/>
      <c r="J26" s="316">
        <f>SUM(J15:J25)</f>
        <v>0</v>
      </c>
    </row>
    <row r="27" spans="1:11" ht="15.75" customHeight="1">
      <c r="A27" s="217"/>
      <c r="B27" s="218" t="s">
        <v>4</v>
      </c>
      <c r="C27" s="219"/>
      <c r="D27" s="219"/>
      <c r="E27" s="219"/>
      <c r="F27" s="220"/>
      <c r="G27" s="358"/>
      <c r="H27" s="144"/>
      <c r="I27" s="55"/>
      <c r="J27" s="56"/>
    </row>
    <row r="28" spans="1:11" ht="15.75" customHeight="1">
      <c r="A28" s="485"/>
      <c r="B28" s="63"/>
      <c r="C28" s="63" t="s">
        <v>264</v>
      </c>
      <c r="D28" s="63"/>
      <c r="E28" s="63"/>
      <c r="F28" s="63"/>
      <c r="G28" s="63"/>
      <c r="H28" s="144" t="s">
        <v>147</v>
      </c>
      <c r="I28" s="55" t="s">
        <v>222</v>
      </c>
      <c r="J28" s="316">
        <f>'Pg 2'!H42</f>
        <v>0</v>
      </c>
    </row>
    <row r="29" spans="1:11" ht="15.75" customHeight="1">
      <c r="A29" s="62"/>
      <c r="B29" s="61"/>
      <c r="C29" s="57" t="s">
        <v>152</v>
      </c>
      <c r="D29" s="61"/>
      <c r="E29" s="61"/>
      <c r="F29" s="63"/>
      <c r="G29" s="360"/>
      <c r="H29" s="144" t="s">
        <v>147</v>
      </c>
      <c r="I29" s="55">
        <v>90000</v>
      </c>
      <c r="J29" s="316">
        <f>'Pg 2'!H45</f>
        <v>0</v>
      </c>
    </row>
    <row r="30" spans="1:11" ht="15.75" customHeight="1">
      <c r="A30" s="413"/>
      <c r="B30" s="414"/>
      <c r="C30" s="414" t="s">
        <v>262</v>
      </c>
      <c r="D30" s="414"/>
      <c r="E30" s="414"/>
      <c r="F30" s="415"/>
      <c r="G30" s="416"/>
      <c r="H30" s="417" t="s">
        <v>147</v>
      </c>
      <c r="I30" s="418">
        <v>96000</v>
      </c>
      <c r="J30" s="483">
        <f>'Pg 2'!H46</f>
        <v>0</v>
      </c>
    </row>
    <row r="31" spans="1:11" ht="15.75" customHeight="1">
      <c r="A31" s="413"/>
      <c r="B31" s="414"/>
      <c r="C31" s="414" t="s">
        <v>304</v>
      </c>
      <c r="D31" s="414"/>
      <c r="E31" s="414"/>
      <c r="F31" s="415"/>
      <c r="G31" s="416"/>
      <c r="H31" s="417" t="s">
        <v>147</v>
      </c>
      <c r="I31" s="418">
        <v>96001</v>
      </c>
      <c r="J31" s="484">
        <f>'Pg 2'!H47</f>
        <v>0</v>
      </c>
    </row>
    <row r="32" spans="1:11" ht="15.75" customHeight="1">
      <c r="A32" s="62"/>
      <c r="B32" s="61"/>
      <c r="C32" s="64"/>
      <c r="D32" s="61" t="s">
        <v>190</v>
      </c>
      <c r="E32" s="61"/>
      <c r="F32" s="63"/>
      <c r="G32" s="360"/>
      <c r="H32" s="144"/>
      <c r="I32" s="55"/>
      <c r="J32" s="316">
        <f>SUM(J28:J31)</f>
        <v>0</v>
      </c>
    </row>
    <row r="33" spans="1:11" ht="15.75" customHeight="1">
      <c r="A33" s="67"/>
      <c r="B33" s="10"/>
      <c r="C33" s="149"/>
      <c r="D33" s="10"/>
      <c r="E33" s="10"/>
      <c r="F33" s="127"/>
      <c r="G33" s="357"/>
      <c r="H33" s="144"/>
      <c r="I33" s="55"/>
      <c r="J33" s="305"/>
    </row>
    <row r="34" spans="1:11" ht="15.75" customHeight="1">
      <c r="A34" s="217"/>
      <c r="B34" s="218" t="s">
        <v>160</v>
      </c>
      <c r="C34" s="219"/>
      <c r="D34" s="219"/>
      <c r="E34" s="219"/>
      <c r="F34" s="220"/>
      <c r="G34" s="358"/>
      <c r="H34" s="144"/>
      <c r="I34" s="55"/>
      <c r="J34" s="316">
        <f>+J26-J32</f>
        <v>0</v>
      </c>
    </row>
    <row r="35" spans="1:11" ht="15.75" customHeight="1">
      <c r="A35" s="67"/>
      <c r="B35" s="150"/>
      <c r="C35" s="149"/>
      <c r="D35" s="10"/>
      <c r="E35" s="10"/>
      <c r="F35" s="127"/>
      <c r="G35" s="357"/>
      <c r="H35" s="144"/>
      <c r="I35" s="55"/>
      <c r="J35" s="56"/>
    </row>
    <row r="36" spans="1:11" ht="15.75" customHeight="1">
      <c r="A36" s="217"/>
      <c r="B36" s="218" t="s">
        <v>68</v>
      </c>
      <c r="C36" s="219"/>
      <c r="D36" s="219"/>
      <c r="E36" s="219"/>
      <c r="F36" s="220"/>
      <c r="G36" s="358"/>
      <c r="H36" s="144"/>
      <c r="I36" s="55"/>
      <c r="J36" s="56"/>
    </row>
    <row r="37" spans="1:11" ht="15.75" customHeight="1">
      <c r="A37" s="62"/>
      <c r="B37" s="61"/>
      <c r="C37" s="57" t="s">
        <v>168</v>
      </c>
      <c r="D37" s="61"/>
      <c r="E37" s="63"/>
      <c r="F37" s="63"/>
      <c r="G37" s="63"/>
      <c r="H37" s="65" t="s">
        <v>153</v>
      </c>
      <c r="I37" s="143">
        <v>29100</v>
      </c>
      <c r="J37" s="316">
        <f>'Sch 1'!I55</f>
        <v>0</v>
      </c>
    </row>
    <row r="38" spans="1:11" ht="15.75" customHeight="1">
      <c r="A38" s="413"/>
      <c r="B38" s="414"/>
      <c r="C38" s="419" t="s">
        <v>305</v>
      </c>
      <c r="D38" s="414"/>
      <c r="E38" s="415"/>
      <c r="F38" s="415"/>
      <c r="G38" s="415"/>
      <c r="H38" s="420" t="s">
        <v>153</v>
      </c>
      <c r="I38" s="421">
        <v>29400</v>
      </c>
      <c r="J38" s="483">
        <f>'Sch 1'!I56</f>
        <v>0</v>
      </c>
    </row>
    <row r="39" spans="1:11" ht="15.75" customHeight="1">
      <c r="A39" s="62"/>
      <c r="B39" s="61"/>
      <c r="C39" s="57" t="s">
        <v>167</v>
      </c>
      <c r="D39" s="61"/>
      <c r="E39" s="61"/>
      <c r="F39" s="63"/>
      <c r="G39" s="360"/>
      <c r="H39" s="65" t="s">
        <v>153</v>
      </c>
      <c r="I39" s="143">
        <v>29300</v>
      </c>
      <c r="J39" s="316">
        <f>'Sch 1'!I57</f>
        <v>0</v>
      </c>
    </row>
    <row r="40" spans="1:11" ht="15.75" customHeight="1">
      <c r="A40" s="62"/>
      <c r="B40" s="61"/>
      <c r="C40" s="57" t="s">
        <v>143</v>
      </c>
      <c r="D40" s="61"/>
      <c r="E40" s="61"/>
      <c r="F40" s="63"/>
      <c r="G40" s="360"/>
      <c r="H40" s="65" t="s">
        <v>153</v>
      </c>
      <c r="I40" s="143">
        <v>29000</v>
      </c>
      <c r="J40" s="377">
        <f>'Sch 1'!I58</f>
        <v>0</v>
      </c>
    </row>
    <row r="41" spans="1:11" ht="15.75" customHeight="1">
      <c r="A41" s="62"/>
      <c r="B41" s="61"/>
      <c r="C41" s="57"/>
      <c r="D41" s="61" t="s">
        <v>192</v>
      </c>
      <c r="E41" s="61"/>
      <c r="F41" s="63"/>
      <c r="G41" s="360"/>
      <c r="H41" s="65"/>
      <c r="I41" s="143"/>
      <c r="J41" s="317">
        <f>SUM(J37:J40)</f>
        <v>0</v>
      </c>
      <c r="K41" s="592">
        <f>+J34+J12-J41</f>
        <v>0</v>
      </c>
    </row>
    <row r="42" spans="1:11" ht="15.75" customHeight="1" thickBot="1">
      <c r="A42" s="67"/>
      <c r="B42" s="10"/>
      <c r="C42" s="11"/>
      <c r="D42" s="278"/>
      <c r="E42" s="278"/>
      <c r="F42" s="127"/>
      <c r="G42" s="127"/>
      <c r="H42" s="486"/>
      <c r="I42" s="279"/>
      <c r="J42" s="161"/>
    </row>
    <row r="43" spans="1:11" ht="16.5" customHeight="1" thickBot="1">
      <c r="A43" s="146"/>
      <c r="B43" s="136" t="s">
        <v>219</v>
      </c>
      <c r="C43" s="136"/>
      <c r="D43" s="136"/>
      <c r="E43" s="136"/>
      <c r="F43" s="137"/>
      <c r="G43" s="137"/>
      <c r="H43" s="157"/>
      <c r="I43" s="157"/>
      <c r="J43" s="160" t="e">
        <f>J37/J28</f>
        <v>#DIV/0!</v>
      </c>
    </row>
    <row r="44" spans="1:11" ht="12.75">
      <c r="A44" s="342"/>
      <c r="B44" s="343"/>
      <c r="C44" s="344"/>
      <c r="D44" s="138"/>
      <c r="E44" s="138"/>
      <c r="F44" s="138"/>
      <c r="G44" s="138"/>
      <c r="H44" s="344"/>
      <c r="I44" s="344"/>
      <c r="J44" s="345"/>
    </row>
    <row r="45" spans="1:11" ht="12.75">
      <c r="A45" s="346"/>
      <c r="B45" s="138"/>
      <c r="C45" s="138"/>
      <c r="D45" s="138"/>
      <c r="E45" s="138"/>
      <c r="F45" s="138"/>
      <c r="G45" s="138"/>
      <c r="H45" s="344"/>
      <c r="I45" s="344"/>
      <c r="J45" s="345"/>
    </row>
    <row r="46" spans="1:11" ht="12.75">
      <c r="A46" s="347"/>
      <c r="B46" s="139"/>
      <c r="C46" s="139"/>
      <c r="D46" s="139"/>
      <c r="E46" s="138"/>
      <c r="F46" s="139"/>
      <c r="G46" s="138"/>
      <c r="H46" s="139"/>
      <c r="I46" s="139"/>
      <c r="J46" s="140"/>
    </row>
    <row r="47" spans="1:11" ht="16.5" customHeight="1" thickBot="1">
      <c r="A47" s="49"/>
      <c r="B47" s="151" t="s">
        <v>119</v>
      </c>
      <c r="C47" s="151"/>
      <c r="D47" s="151"/>
      <c r="E47" s="151"/>
      <c r="F47" s="141" t="s">
        <v>5</v>
      </c>
      <c r="G47" s="142"/>
      <c r="H47" s="147"/>
      <c r="I47" s="142" t="s">
        <v>330</v>
      </c>
      <c r="J47" s="148"/>
    </row>
    <row r="48" spans="1:11" ht="13.5" thickTop="1">
      <c r="A48" s="46"/>
      <c r="B48" s="46"/>
      <c r="C48" s="46"/>
      <c r="D48" s="46"/>
      <c r="E48" s="46"/>
      <c r="F48" s="47"/>
      <c r="G48" s="47"/>
      <c r="H48" s="47"/>
      <c r="I48" s="46"/>
      <c r="J48" s="46"/>
    </row>
    <row r="49" spans="1:10" ht="11.25">
      <c r="A49" s="3"/>
      <c r="B49" s="3"/>
      <c r="C49" s="3"/>
      <c r="D49" s="3"/>
      <c r="E49" s="3"/>
      <c r="F49" s="4"/>
      <c r="G49" s="4"/>
      <c r="H49" s="4"/>
      <c r="I49" s="3"/>
      <c r="J49" s="3"/>
    </row>
    <row r="50" spans="1:10" ht="11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1.25">
      <c r="A51" s="5"/>
      <c r="B51" s="2"/>
      <c r="C51" s="403"/>
      <c r="D51" s="2" t="s">
        <v>306</v>
      </c>
      <c r="E51" s="2"/>
      <c r="F51" s="2"/>
      <c r="G51" s="2"/>
      <c r="H51" s="2"/>
      <c r="I51" s="2"/>
      <c r="J51" s="2"/>
    </row>
    <row r="52" spans="1:10" ht="11.25">
      <c r="A52" s="5"/>
      <c r="B52" s="2"/>
      <c r="C52" s="2"/>
      <c r="D52" s="2"/>
      <c r="E52" s="2"/>
      <c r="F52" s="2"/>
      <c r="G52" s="2"/>
      <c r="H52" s="2"/>
      <c r="I52" s="2"/>
      <c r="J52" s="2"/>
    </row>
    <row r="53" spans="1:10" ht="11.25">
      <c r="A53" s="5"/>
      <c r="B53" s="2"/>
      <c r="C53" s="2"/>
      <c r="D53" s="2"/>
      <c r="E53" s="2"/>
      <c r="F53" s="2"/>
      <c r="G53" s="2"/>
      <c r="H53" s="2"/>
      <c r="I53" s="2"/>
      <c r="J53" s="2"/>
    </row>
    <row r="54" spans="1:10" ht="11.25">
      <c r="A54" s="5"/>
      <c r="B54" s="2"/>
      <c r="C54" s="2"/>
      <c r="D54" s="2"/>
      <c r="E54" s="2"/>
      <c r="F54" s="2"/>
      <c r="G54" s="2"/>
      <c r="H54" s="2"/>
      <c r="I54" s="2"/>
      <c r="J54" s="2"/>
    </row>
    <row r="55" spans="1:10" ht="11.25">
      <c r="A55" s="5"/>
      <c r="B55" s="2"/>
      <c r="C55" s="2"/>
      <c r="D55" s="2"/>
      <c r="E55" s="2"/>
      <c r="F55" s="2"/>
      <c r="G55" s="2"/>
      <c r="H55" s="2"/>
      <c r="I55" s="2"/>
      <c r="J55" s="2"/>
    </row>
    <row r="56" spans="1:10" ht="11.25">
      <c r="A56" s="5"/>
      <c r="B56" s="2"/>
      <c r="C56" s="2"/>
      <c r="D56" s="2"/>
      <c r="E56" s="2"/>
      <c r="F56" s="2"/>
      <c r="G56" s="2"/>
      <c r="H56" s="2"/>
      <c r="I56" s="2"/>
      <c r="J56" s="2"/>
    </row>
    <row r="57" spans="1:10" ht="11.25">
      <c r="A57" s="5"/>
      <c r="B57" s="2"/>
      <c r="C57" s="2"/>
      <c r="D57" s="2"/>
      <c r="E57" s="2"/>
      <c r="F57" s="2"/>
      <c r="G57" s="2"/>
      <c r="H57" s="2"/>
      <c r="I57" s="2"/>
      <c r="J57" s="2"/>
    </row>
    <row r="58" spans="1:10" ht="11.25">
      <c r="A58" s="5"/>
      <c r="B58" s="2"/>
      <c r="C58" s="2"/>
      <c r="D58" s="2"/>
      <c r="E58" s="2"/>
      <c r="F58" s="2"/>
      <c r="G58" s="2"/>
      <c r="H58" s="2"/>
      <c r="I58" s="2"/>
      <c r="J58" s="2"/>
    </row>
    <row r="856" ht="11.25"/>
    <row r="857" ht="11.25"/>
    <row r="858" ht="11.25"/>
    <row r="859" ht="11.25"/>
    <row r="860" ht="11.25"/>
    <row r="861" ht="11.25"/>
    <row r="862" ht="11.25"/>
    <row r="863" ht="11.25"/>
    <row r="864" ht="11.25"/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</sheetData>
  <pageMargins left="0.5" right="0.5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856</xdr:row>
                    <xdr:rowOff>9525</xdr:rowOff>
                  </from>
                  <to>
                    <xdr:col>10</xdr:col>
                    <xdr:colOff>0</xdr:colOff>
                    <xdr:row>857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9"/>
  <sheetViews>
    <sheetView workbookViewId="0"/>
  </sheetViews>
  <sheetFormatPr defaultRowHeight="17.25" customHeight="1"/>
  <cols>
    <col min="1" max="1" width="4.85546875" style="6" customWidth="1"/>
    <col min="2" max="2" width="4.28515625" style="6" customWidth="1"/>
    <col min="3" max="3" width="5.85546875" style="6" customWidth="1"/>
    <col min="4" max="4" width="25.5703125" style="6" customWidth="1"/>
    <col min="5" max="5" width="15" style="6" customWidth="1"/>
    <col min="6" max="6" width="4.28515625" style="6" customWidth="1"/>
    <col min="7" max="7" width="9" style="6" customWidth="1"/>
    <col min="8" max="8" width="17" style="9" customWidth="1"/>
    <col min="9" max="16384" width="9.140625" style="6"/>
  </cols>
  <sheetData>
    <row r="1" spans="1:17" ht="17.25" customHeight="1">
      <c r="A1" s="18" t="str">
        <f>'Pg 1'!A2</f>
        <v>Fair Name</v>
      </c>
      <c r="B1" s="115"/>
      <c r="C1" s="115"/>
      <c r="D1" s="105"/>
      <c r="E1" s="341" t="str">
        <f>'Pg 1'!F2</f>
        <v>DAA # or fair name abbreviation</v>
      </c>
    </row>
    <row r="2" spans="1:17" ht="17.25" customHeight="1">
      <c r="A2" s="117" t="s">
        <v>178</v>
      </c>
      <c r="B2" s="117"/>
      <c r="C2" s="117"/>
      <c r="D2" s="117"/>
      <c r="E2" s="117" t="s">
        <v>172</v>
      </c>
    </row>
    <row r="3" spans="1:17" ht="17.25" customHeight="1">
      <c r="A3" s="243"/>
      <c r="B3" s="243"/>
      <c r="C3" s="243"/>
      <c r="D3" s="68"/>
    </row>
    <row r="4" spans="1:17" ht="17.25" customHeight="1">
      <c r="A4" s="438" t="s">
        <v>269</v>
      </c>
      <c r="B4" s="438"/>
      <c r="C4" s="438"/>
      <c r="D4" s="439"/>
      <c r="E4" s="439"/>
      <c r="F4" s="439"/>
      <c r="G4" s="439"/>
      <c r="H4" s="245"/>
    </row>
    <row r="5" spans="1:17" ht="17.25" customHeight="1" thickBot="1">
      <c r="A5" s="440"/>
      <c r="B5" s="440"/>
      <c r="C5" s="440"/>
      <c r="D5" s="46"/>
      <c r="E5" s="441"/>
      <c r="F5" s="441"/>
      <c r="G5" s="441"/>
      <c r="H5" s="442"/>
    </row>
    <row r="6" spans="1:17" ht="17.25" customHeight="1" thickTop="1">
      <c r="A6" s="194"/>
      <c r="B6" s="195"/>
      <c r="C6" s="195"/>
      <c r="D6" s="196"/>
      <c r="E6" s="201"/>
      <c r="F6" s="201"/>
      <c r="G6" s="443" t="s">
        <v>1</v>
      </c>
      <c r="H6" s="589" t="s">
        <v>347</v>
      </c>
    </row>
    <row r="7" spans="1:17" ht="17.25" customHeight="1" thickBot="1">
      <c r="A7" s="444" t="s">
        <v>270</v>
      </c>
      <c r="B7" s="445"/>
      <c r="C7" s="445"/>
      <c r="D7" s="446"/>
      <c r="E7" s="205"/>
      <c r="F7" s="205"/>
      <c r="G7" s="447" t="s">
        <v>2</v>
      </c>
      <c r="H7" s="591">
        <v>2019</v>
      </c>
    </row>
    <row r="8" spans="1:17" ht="17.25" customHeight="1" thickTop="1">
      <c r="A8" s="448" t="s">
        <v>293</v>
      </c>
      <c r="B8" s="449"/>
      <c r="C8" s="449"/>
      <c r="D8" s="450"/>
      <c r="E8" s="451"/>
      <c r="F8" s="451"/>
      <c r="G8" s="452">
        <v>25100</v>
      </c>
      <c r="H8" s="453"/>
    </row>
    <row r="9" spans="1:17" ht="17.25" customHeight="1">
      <c r="A9" s="62"/>
      <c r="B9" s="61"/>
      <c r="C9" s="61"/>
      <c r="D9" s="454"/>
      <c r="E9" s="455"/>
      <c r="F9" s="455"/>
      <c r="G9" s="452"/>
      <c r="H9" s="456"/>
    </row>
    <row r="10" spans="1:17" ht="17.25" customHeight="1">
      <c r="A10" s="457" t="s">
        <v>271</v>
      </c>
      <c r="B10" s="458"/>
      <c r="C10" s="458"/>
      <c r="D10" s="459"/>
      <c r="E10" s="460"/>
      <c r="F10" s="460"/>
      <c r="G10" s="461"/>
      <c r="H10" s="462"/>
      <c r="K10" s="290"/>
      <c r="L10" s="290"/>
      <c r="M10" s="290"/>
    </row>
    <row r="11" spans="1:17" ht="17.25" customHeight="1">
      <c r="A11" s="62"/>
      <c r="B11" s="61" t="s">
        <v>272</v>
      </c>
      <c r="C11" s="61"/>
      <c r="D11" s="454"/>
      <c r="E11" s="463"/>
      <c r="F11" s="463"/>
      <c r="G11" s="452">
        <v>47610</v>
      </c>
      <c r="H11" s="462"/>
      <c r="K11" s="290"/>
      <c r="L11" s="290"/>
      <c r="M11" s="290"/>
      <c r="N11" s="290"/>
      <c r="O11" s="290"/>
      <c r="P11" s="290"/>
      <c r="Q11" s="290"/>
    </row>
    <row r="12" spans="1:17" ht="17.25" customHeight="1">
      <c r="A12" s="62"/>
      <c r="B12" s="61" t="s">
        <v>273</v>
      </c>
      <c r="C12" s="61"/>
      <c r="D12" s="454"/>
      <c r="E12" s="463"/>
      <c r="F12" s="463"/>
      <c r="G12" s="452">
        <v>47620</v>
      </c>
      <c r="H12" s="462"/>
      <c r="K12" s="290"/>
      <c r="L12" s="290"/>
      <c r="M12" s="290"/>
      <c r="N12" s="290"/>
      <c r="O12" s="290"/>
      <c r="P12" s="290"/>
      <c r="Q12" s="290"/>
    </row>
    <row r="13" spans="1:17" ht="17.25" customHeight="1">
      <c r="A13" s="62"/>
      <c r="B13" s="61" t="s">
        <v>274</v>
      </c>
      <c r="C13" s="61"/>
      <c r="D13" s="454"/>
      <c r="E13" s="463"/>
      <c r="F13" s="463"/>
      <c r="G13" s="452">
        <v>47630</v>
      </c>
      <c r="H13" s="462"/>
      <c r="K13" s="290"/>
      <c r="L13" s="290"/>
      <c r="M13" s="290"/>
      <c r="N13" s="290"/>
      <c r="O13" s="290"/>
      <c r="P13" s="290"/>
      <c r="Q13" s="290"/>
    </row>
    <row r="14" spans="1:17" ht="17.25" customHeight="1">
      <c r="A14" s="62"/>
      <c r="B14" s="61" t="s">
        <v>275</v>
      </c>
      <c r="C14" s="61"/>
      <c r="D14" s="454"/>
      <c r="E14" s="463"/>
      <c r="F14" s="463"/>
      <c r="G14" s="452">
        <v>47640</v>
      </c>
      <c r="H14" s="462"/>
      <c r="K14" s="290"/>
      <c r="L14" s="290"/>
      <c r="M14" s="290"/>
      <c r="N14" s="290"/>
      <c r="O14" s="290"/>
      <c r="P14" s="290"/>
      <c r="Q14" s="290"/>
    </row>
    <row r="15" spans="1:17" ht="17.25" customHeight="1">
      <c r="A15" s="62"/>
      <c r="B15" s="61" t="s">
        <v>69</v>
      </c>
      <c r="C15" s="61"/>
      <c r="D15" s="454"/>
      <c r="E15" s="463"/>
      <c r="F15" s="463"/>
      <c r="G15" s="452">
        <v>47650</v>
      </c>
      <c r="H15" s="462"/>
      <c r="K15" s="290"/>
      <c r="L15" s="290"/>
      <c r="M15" s="290"/>
      <c r="N15" s="290"/>
      <c r="O15" s="290"/>
      <c r="P15" s="290"/>
      <c r="Q15" s="290"/>
    </row>
    <row r="16" spans="1:17" ht="17.25" customHeight="1">
      <c r="A16" s="62"/>
      <c r="B16" s="61" t="s">
        <v>276</v>
      </c>
      <c r="C16" s="61"/>
      <c r="D16" s="454"/>
      <c r="E16" s="463"/>
      <c r="F16" s="463"/>
      <c r="G16" s="452">
        <v>47660</v>
      </c>
      <c r="H16" s="464"/>
      <c r="K16" s="290"/>
      <c r="L16" s="290"/>
      <c r="M16" s="290"/>
      <c r="N16" s="290"/>
      <c r="O16" s="290"/>
      <c r="P16" s="290"/>
      <c r="Q16" s="290"/>
    </row>
    <row r="17" spans="1:17" ht="17.25" customHeight="1">
      <c r="A17" s="62"/>
      <c r="B17" s="61"/>
      <c r="C17" s="61" t="s">
        <v>277</v>
      </c>
      <c r="D17" s="454"/>
      <c r="E17" s="63"/>
      <c r="F17" s="63"/>
      <c r="G17" s="452">
        <v>47600</v>
      </c>
      <c r="H17" s="465">
        <f>SUM(H11:H16)</f>
        <v>0</v>
      </c>
      <c r="K17" s="290"/>
      <c r="L17" s="290"/>
      <c r="M17" s="290"/>
      <c r="N17" s="290"/>
      <c r="O17" s="290"/>
      <c r="P17" s="290"/>
      <c r="Q17" s="290"/>
    </row>
    <row r="18" spans="1:17" ht="17.25" customHeight="1">
      <c r="A18" s="62"/>
      <c r="B18" s="61"/>
      <c r="C18" s="61"/>
      <c r="D18" s="61"/>
      <c r="E18" s="63"/>
      <c r="F18" s="63"/>
      <c r="G18" s="452"/>
      <c r="H18" s="462"/>
      <c r="K18" s="290"/>
      <c r="L18" s="290"/>
      <c r="M18" s="290"/>
      <c r="N18" s="290"/>
      <c r="O18" s="290"/>
      <c r="P18" s="290"/>
      <c r="Q18" s="290"/>
    </row>
    <row r="19" spans="1:17" ht="17.25" customHeight="1">
      <c r="A19" s="457" t="s">
        <v>278</v>
      </c>
      <c r="B19" s="458"/>
      <c r="C19" s="458"/>
      <c r="D19" s="466"/>
      <c r="E19" s="230"/>
      <c r="F19" s="230"/>
      <c r="G19" s="461"/>
      <c r="H19" s="462"/>
      <c r="K19" s="290"/>
      <c r="L19" s="290"/>
      <c r="M19" s="290"/>
      <c r="N19" s="290"/>
      <c r="O19" s="290"/>
      <c r="P19" s="290"/>
      <c r="Q19" s="290"/>
    </row>
    <row r="20" spans="1:17" ht="17.25" customHeight="1">
      <c r="A20" s="467"/>
      <c r="B20" s="468" t="s">
        <v>279</v>
      </c>
      <c r="C20" s="468"/>
      <c r="D20" s="61"/>
      <c r="E20" s="463"/>
      <c r="F20" s="463"/>
      <c r="G20" s="452">
        <v>57620</v>
      </c>
      <c r="H20" s="462"/>
    </row>
    <row r="21" spans="1:17" ht="17.25" customHeight="1">
      <c r="A21" s="62"/>
      <c r="B21" s="61" t="s">
        <v>280</v>
      </c>
      <c r="C21" s="61"/>
      <c r="D21" s="61"/>
      <c r="E21" s="463"/>
      <c r="F21" s="463"/>
      <c r="G21" s="452">
        <v>57630</v>
      </c>
      <c r="H21" s="462"/>
    </row>
    <row r="22" spans="1:17" ht="17.25" customHeight="1">
      <c r="A22" s="62"/>
      <c r="B22" s="61" t="s">
        <v>281</v>
      </c>
      <c r="C22" s="61"/>
      <c r="D22" s="61"/>
      <c r="E22" s="463"/>
      <c r="F22" s="463"/>
      <c r="G22" s="452">
        <v>57640</v>
      </c>
      <c r="H22" s="462"/>
    </row>
    <row r="23" spans="1:17" ht="17.25" customHeight="1">
      <c r="A23" s="62"/>
      <c r="B23" s="61" t="s">
        <v>282</v>
      </c>
      <c r="C23" s="61"/>
      <c r="D23" s="61"/>
      <c r="E23" s="463"/>
      <c r="F23" s="463"/>
      <c r="G23" s="452">
        <v>57650</v>
      </c>
      <c r="H23" s="462"/>
    </row>
    <row r="24" spans="1:17" ht="17.25" customHeight="1">
      <c r="A24" s="62"/>
      <c r="B24" s="61" t="s">
        <v>283</v>
      </c>
      <c r="C24" s="61"/>
      <c r="D24" s="61"/>
      <c r="E24" s="463"/>
      <c r="F24" s="463"/>
      <c r="G24" s="452">
        <v>57660</v>
      </c>
      <c r="H24" s="462"/>
    </row>
    <row r="25" spans="1:17" ht="17.25" customHeight="1">
      <c r="A25" s="62"/>
      <c r="B25" s="61" t="s">
        <v>284</v>
      </c>
      <c r="C25" s="61"/>
      <c r="D25" s="61"/>
      <c r="E25" s="463"/>
      <c r="F25" s="463"/>
      <c r="G25" s="452">
        <v>57670</v>
      </c>
      <c r="H25" s="462"/>
    </row>
    <row r="26" spans="1:17" ht="17.25" customHeight="1">
      <c r="A26" s="62"/>
      <c r="B26" s="61" t="s">
        <v>285</v>
      </c>
      <c r="C26" s="61"/>
      <c r="D26" s="61"/>
      <c r="E26" s="463"/>
      <c r="F26" s="463"/>
      <c r="G26" s="452">
        <v>57680</v>
      </c>
      <c r="H26" s="462"/>
    </row>
    <row r="27" spans="1:17" ht="17.25" customHeight="1">
      <c r="A27" s="62"/>
      <c r="B27" s="61" t="s">
        <v>276</v>
      </c>
      <c r="C27" s="61"/>
      <c r="D27" s="61"/>
      <c r="E27" s="463"/>
      <c r="F27" s="463"/>
      <c r="G27" s="452">
        <v>57690</v>
      </c>
      <c r="H27" s="464"/>
    </row>
    <row r="28" spans="1:17" ht="17.25" customHeight="1">
      <c r="A28" s="62"/>
      <c r="B28" s="61"/>
      <c r="C28" s="61" t="s">
        <v>286</v>
      </c>
      <c r="D28" s="454"/>
      <c r="E28" s="63"/>
      <c r="F28" s="63"/>
      <c r="G28" s="452">
        <v>57600</v>
      </c>
      <c r="H28" s="465">
        <f>SUM(H20:H27)</f>
        <v>0</v>
      </c>
    </row>
    <row r="29" spans="1:17" ht="17.25" customHeight="1">
      <c r="A29" s="62"/>
      <c r="B29" s="61"/>
      <c r="C29" s="61"/>
      <c r="D29" s="61"/>
      <c r="E29" s="63"/>
      <c r="F29" s="63"/>
      <c r="G29" s="452"/>
      <c r="H29" s="464"/>
    </row>
    <row r="30" spans="1:17" ht="17.25" customHeight="1" thickBot="1">
      <c r="A30" s="457" t="s">
        <v>287</v>
      </c>
      <c r="B30" s="458"/>
      <c r="C30" s="458"/>
      <c r="D30" s="466"/>
      <c r="E30" s="230"/>
      <c r="F30" s="230"/>
      <c r="G30" s="461"/>
      <c r="H30" s="469">
        <f>-H28+H17</f>
        <v>0</v>
      </c>
      <c r="K30" s="290"/>
      <c r="L30" s="290"/>
      <c r="M30" s="290"/>
      <c r="N30" s="290"/>
      <c r="O30" s="290"/>
      <c r="P30" s="290"/>
      <c r="Q30" s="290"/>
    </row>
    <row r="31" spans="1:17" ht="17.25" customHeight="1" thickTop="1">
      <c r="A31" s="62"/>
      <c r="B31" s="61"/>
      <c r="C31" s="61"/>
      <c r="D31" s="61"/>
      <c r="E31" s="63"/>
      <c r="F31" s="63"/>
      <c r="G31" s="452"/>
      <c r="H31" s="465"/>
    </row>
    <row r="32" spans="1:17" ht="17.25" customHeight="1">
      <c r="A32" s="448" t="s">
        <v>294</v>
      </c>
      <c r="B32" s="449"/>
      <c r="C32" s="449"/>
      <c r="D32" s="450"/>
      <c r="E32" s="230"/>
      <c r="F32" s="230"/>
      <c r="G32" s="452">
        <v>25100</v>
      </c>
      <c r="H32" s="465">
        <f>+H30+H8</f>
        <v>0</v>
      </c>
      <c r="I32" s="592">
        <f>'Sch 1'!J53-JLA!H32</f>
        <v>0</v>
      </c>
    </row>
    <row r="33" spans="1:8" ht="17.25" customHeight="1">
      <c r="A33" s="62"/>
      <c r="B33" s="61"/>
      <c r="C33" s="61"/>
      <c r="D33" s="61"/>
      <c r="E33" s="63"/>
      <c r="F33" s="63"/>
      <c r="G33" s="452"/>
      <c r="H33" s="462"/>
    </row>
    <row r="34" spans="1:8" ht="17.25" customHeight="1">
      <c r="A34" s="470" t="s">
        <v>288</v>
      </c>
      <c r="B34" s="61"/>
      <c r="C34" s="61"/>
      <c r="D34" s="61"/>
      <c r="E34" s="63"/>
      <c r="F34" s="63"/>
      <c r="G34" s="452"/>
      <c r="H34" s="462"/>
    </row>
    <row r="35" spans="1:8" ht="17.25" customHeight="1">
      <c r="A35" s="62"/>
      <c r="B35" s="61" t="s">
        <v>289</v>
      </c>
      <c r="C35" s="61"/>
      <c r="D35" s="61"/>
      <c r="E35" s="63"/>
      <c r="F35" s="63"/>
      <c r="G35" s="452"/>
      <c r="H35" s="462"/>
    </row>
    <row r="36" spans="1:8" ht="17.25" customHeight="1">
      <c r="A36" s="467"/>
      <c r="B36" s="468" t="s">
        <v>290</v>
      </c>
      <c r="C36" s="468"/>
      <c r="D36" s="454"/>
      <c r="E36" s="471"/>
      <c r="F36" s="471"/>
      <c r="G36" s="452">
        <v>25200</v>
      </c>
      <c r="H36" s="472"/>
    </row>
    <row r="37" spans="1:8" ht="17.25" customHeight="1">
      <c r="A37" s="473"/>
      <c r="B37" s="474"/>
      <c r="C37" s="474"/>
      <c r="D37" s="454"/>
      <c r="E37" s="471"/>
      <c r="F37" s="471"/>
      <c r="G37" s="452"/>
      <c r="H37" s="472"/>
    </row>
    <row r="38" spans="1:8" ht="17.25" customHeight="1" thickBot="1">
      <c r="A38" s="475" t="s">
        <v>291</v>
      </c>
      <c r="B38" s="476"/>
      <c r="C38" s="476"/>
      <c r="D38" s="477"/>
      <c r="E38" s="478"/>
      <c r="F38" s="478"/>
      <c r="G38" s="50"/>
      <c r="H38" s="479" t="s">
        <v>292</v>
      </c>
    </row>
    <row r="39" spans="1:8" ht="17.25" customHeight="1" thickTop="1">
      <c r="A39" s="11"/>
      <c r="B39" s="11"/>
      <c r="C39" s="11"/>
      <c r="D39" s="480"/>
      <c r="E39" s="481"/>
      <c r="F39" s="481"/>
      <c r="G39" s="480"/>
      <c r="H39" s="481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F42"/>
  <sheetViews>
    <sheetView workbookViewId="0">
      <selection activeCell="A3" sqref="A3"/>
    </sheetView>
  </sheetViews>
  <sheetFormatPr defaultColWidth="9.140625" defaultRowHeight="12.75"/>
  <cols>
    <col min="1" max="1" width="23.7109375" style="6" customWidth="1"/>
    <col min="2" max="2" width="16.7109375" style="6" bestFit="1" customWidth="1"/>
    <col min="3" max="3" width="17.28515625" style="6" bestFit="1" customWidth="1"/>
    <col min="4" max="4" width="11" style="6" customWidth="1"/>
    <col min="5" max="5" width="13" style="6" customWidth="1"/>
    <col min="6" max="16384" width="9.140625" style="6"/>
  </cols>
  <sheetData>
    <row r="1" spans="1:6" ht="38.25">
      <c r="A1" s="18" t="str">
        <f>'Pg 1'!A2</f>
        <v>Fair Name</v>
      </c>
      <c r="B1" s="115"/>
      <c r="C1" s="115"/>
      <c r="D1" s="105"/>
      <c r="E1" s="402" t="str">
        <f>'Pg 1'!F2</f>
        <v>DAA # or fair name abbreviation</v>
      </c>
    </row>
    <row r="2" spans="1:6" ht="17.25" customHeight="1">
      <c r="A2" s="117" t="s">
        <v>178</v>
      </c>
      <c r="B2" s="117"/>
      <c r="C2" s="117"/>
      <c r="D2" s="117"/>
      <c r="E2" s="117" t="s">
        <v>172</v>
      </c>
    </row>
    <row r="3" spans="1:6" ht="17.25" customHeight="1">
      <c r="A3" s="117"/>
      <c r="B3" s="117"/>
      <c r="C3" s="117"/>
      <c r="D3" s="117"/>
      <c r="E3" s="117"/>
    </row>
    <row r="4" spans="1:6" ht="17.25" customHeight="1">
      <c r="A4" s="262" t="s">
        <v>41</v>
      </c>
      <c r="B4" s="289"/>
      <c r="C4" s="289"/>
      <c r="D4" s="289"/>
      <c r="E4" s="289"/>
      <c r="F4" s="9"/>
    </row>
    <row r="5" spans="1:6" ht="17.25" customHeight="1">
      <c r="A5" s="22"/>
      <c r="B5" s="21"/>
      <c r="C5" s="21"/>
      <c r="D5" s="21"/>
      <c r="E5" s="21"/>
    </row>
    <row r="6" spans="1:6" ht="17.25" customHeight="1">
      <c r="A6" s="300" t="s">
        <v>210</v>
      </c>
      <c r="B6" s="24"/>
      <c r="C6" s="24"/>
      <c r="D6" s="24"/>
      <c r="E6" s="24"/>
    </row>
    <row r="7" spans="1:6" ht="17.25" customHeight="1">
      <c r="A7" s="300" t="s">
        <v>209</v>
      </c>
      <c r="B7" s="24"/>
      <c r="C7" s="24"/>
      <c r="D7" s="24"/>
      <c r="E7" s="24"/>
    </row>
    <row r="8" spans="1:6" ht="17.25" customHeight="1">
      <c r="A8" s="300"/>
      <c r="B8" s="24"/>
      <c r="C8" s="24"/>
      <c r="D8" s="24"/>
      <c r="E8" s="24"/>
    </row>
    <row r="9" spans="1:6" ht="17.25" customHeight="1">
      <c r="A9" s="94" t="s">
        <v>204</v>
      </c>
      <c r="B9" s="21"/>
      <c r="C9" s="21"/>
      <c r="D9" s="21"/>
      <c r="E9" s="21"/>
    </row>
    <row r="10" spans="1:6" ht="17.25" customHeight="1">
      <c r="A10" s="94"/>
      <c r="B10" s="21"/>
      <c r="C10" s="21"/>
      <c r="D10" s="21"/>
      <c r="E10" s="21"/>
    </row>
    <row r="11" spans="1:6" ht="17.25" customHeight="1">
      <c r="A11" s="23" t="s">
        <v>345</v>
      </c>
      <c r="B11" s="21"/>
      <c r="C11" s="294"/>
      <c r="D11" s="21"/>
      <c r="E11" s="21"/>
    </row>
    <row r="12" spans="1:6" ht="17.25" customHeight="1">
      <c r="A12" s="24"/>
      <c r="B12" s="24"/>
      <c r="C12" s="24"/>
      <c r="D12" s="24"/>
      <c r="E12" s="24"/>
    </row>
    <row r="13" spans="1:6" ht="17.25" customHeight="1">
      <c r="A13" s="24"/>
      <c r="B13" s="283" t="s">
        <v>197</v>
      </c>
      <c r="C13" s="283" t="s">
        <v>303</v>
      </c>
      <c r="D13" s="24"/>
      <c r="E13" s="24"/>
    </row>
    <row r="14" spans="1:6" ht="17.25" customHeight="1">
      <c r="A14" s="24"/>
      <c r="B14" s="291" t="s">
        <v>42</v>
      </c>
      <c r="C14" s="372"/>
      <c r="D14" s="409"/>
      <c r="E14" s="298"/>
    </row>
    <row r="15" spans="1:6" ht="17.25" customHeight="1">
      <c r="A15" s="24"/>
      <c r="B15" s="291" t="s">
        <v>43</v>
      </c>
      <c r="C15" s="372"/>
      <c r="D15" s="409"/>
      <c r="E15" s="409"/>
    </row>
    <row r="16" spans="1:6" ht="17.25" customHeight="1">
      <c r="A16" s="24"/>
      <c r="B16" s="291" t="s">
        <v>44</v>
      </c>
      <c r="C16" s="372"/>
      <c r="D16" s="409"/>
      <c r="E16" s="409"/>
    </row>
    <row r="17" spans="1:5" ht="17.25" customHeight="1">
      <c r="A17" s="24"/>
      <c r="B17" s="291" t="s">
        <v>45</v>
      </c>
      <c r="C17" s="372"/>
      <c r="D17" s="409"/>
      <c r="E17" s="409"/>
    </row>
    <row r="18" spans="1:5" ht="17.25" customHeight="1">
      <c r="A18" s="24"/>
      <c r="B18" s="291" t="s">
        <v>46</v>
      </c>
      <c r="C18" s="372"/>
      <c r="D18" s="409"/>
      <c r="E18" s="409"/>
    </row>
    <row r="19" spans="1:5" ht="17.25" customHeight="1">
      <c r="A19" s="24"/>
      <c r="B19" s="291" t="s">
        <v>47</v>
      </c>
      <c r="C19" s="372"/>
      <c r="D19" s="409"/>
      <c r="E19" s="409"/>
    </row>
    <row r="20" spans="1:5" ht="17.25" customHeight="1">
      <c r="A20" s="24"/>
      <c r="B20" s="292" t="s">
        <v>48</v>
      </c>
      <c r="C20" s="372"/>
      <c r="D20" s="409"/>
      <c r="E20" s="409"/>
    </row>
    <row r="21" spans="1:5" ht="17.25" customHeight="1">
      <c r="A21" s="24"/>
      <c r="B21" s="292" t="s">
        <v>49</v>
      </c>
      <c r="C21" s="372"/>
      <c r="D21" s="409"/>
      <c r="E21" s="409"/>
    </row>
    <row r="22" spans="1:5" ht="17.25" customHeight="1">
      <c r="A22" s="24"/>
      <c r="B22" s="292" t="s">
        <v>50</v>
      </c>
      <c r="C22" s="372"/>
      <c r="D22" s="409"/>
      <c r="E22" s="409"/>
    </row>
    <row r="23" spans="1:5" ht="17.25" customHeight="1">
      <c r="A23" s="24"/>
      <c r="B23" s="292" t="s">
        <v>51</v>
      </c>
      <c r="C23" s="372"/>
      <c r="D23" s="409"/>
      <c r="E23" s="409"/>
    </row>
    <row r="24" spans="1:5" ht="17.25" customHeight="1">
      <c r="A24" s="24"/>
      <c r="B24" s="292" t="s">
        <v>52</v>
      </c>
      <c r="C24" s="372"/>
      <c r="D24" s="409"/>
      <c r="E24" s="409"/>
    </row>
    <row r="25" spans="1:5" ht="17.25" customHeight="1">
      <c r="A25" s="24"/>
      <c r="B25" s="292" t="s">
        <v>53</v>
      </c>
      <c r="C25" s="372"/>
      <c r="D25" s="409"/>
      <c r="E25" s="409"/>
    </row>
    <row r="26" spans="1:5" ht="17.25" customHeight="1">
      <c r="A26" s="24"/>
      <c r="B26" s="293" t="s">
        <v>40</v>
      </c>
      <c r="C26" s="373">
        <f>SUM(C14:C25)</f>
        <v>0</v>
      </c>
      <c r="D26" s="410"/>
      <c r="E26" s="410"/>
    </row>
    <row r="27" spans="1:5" ht="17.25" customHeight="1">
      <c r="A27" s="24"/>
      <c r="B27" s="24"/>
      <c r="C27" s="24"/>
      <c r="D27" s="410"/>
      <c r="E27" s="410"/>
    </row>
    <row r="28" spans="1:5" ht="17.25" customHeight="1">
      <c r="A28" s="297"/>
      <c r="B28" s="283" t="s">
        <v>198</v>
      </c>
      <c r="C28" s="283" t="s">
        <v>199</v>
      </c>
      <c r="D28" s="24"/>
      <c r="E28" s="24"/>
    </row>
    <row r="29" spans="1:5" ht="17.25" customHeight="1">
      <c r="A29" s="409"/>
      <c r="B29" s="374" t="e">
        <f>SMALL(C14:C25,1)</f>
        <v>#NUM!</v>
      </c>
      <c r="C29" s="374" t="e">
        <f>LARGE(C14:C25,1)</f>
        <v>#NUM!</v>
      </c>
      <c r="D29" s="24"/>
      <c r="E29" s="24"/>
    </row>
    <row r="30" spans="1:5" ht="17.25" customHeight="1">
      <c r="A30" s="409"/>
      <c r="B30" s="374" t="e">
        <f>SMALL(C14:C25,2)</f>
        <v>#NUM!</v>
      </c>
      <c r="C30" s="374" t="e">
        <f>LARGE(C14:C25,2)</f>
        <v>#NUM!</v>
      </c>
      <c r="D30" s="24"/>
      <c r="E30" s="24"/>
    </row>
    <row r="31" spans="1:5" ht="17.25" customHeight="1">
      <c r="A31" s="409"/>
      <c r="B31" s="374" t="e">
        <f>SMALL(C14:C25,3)</f>
        <v>#NUM!</v>
      </c>
      <c r="C31" s="374" t="e">
        <f>LARGE(C14:C25,3)</f>
        <v>#NUM!</v>
      </c>
      <c r="D31" s="24"/>
      <c r="E31" s="24"/>
    </row>
    <row r="32" spans="1:5" ht="17.25" customHeight="1">
      <c r="A32" s="409"/>
      <c r="B32" s="374" t="e">
        <f>SMALL(C14:C25,4)</f>
        <v>#NUM!</v>
      </c>
      <c r="C32" s="374" t="e">
        <f>LARGE(C14:C25,4)</f>
        <v>#NUM!</v>
      </c>
      <c r="D32" s="24"/>
      <c r="E32" s="24"/>
    </row>
    <row r="33" spans="1:5" ht="17.25" customHeight="1">
      <c r="A33" s="409"/>
      <c r="B33" s="374" t="e">
        <f>SMALL(C14:C25,5)</f>
        <v>#NUM!</v>
      </c>
      <c r="C33" s="374" t="e">
        <f>LARGE(C14:C25,5)</f>
        <v>#NUM!</v>
      </c>
      <c r="D33" s="24"/>
      <c r="E33" s="24"/>
    </row>
    <row r="34" spans="1:5" ht="17.25" customHeight="1">
      <c r="A34" s="409"/>
      <c r="B34" s="374" t="e">
        <f>SMALL(C14:C25,6)</f>
        <v>#NUM!</v>
      </c>
      <c r="C34" s="374" t="e">
        <f>LARGE(C14:C25,6)</f>
        <v>#NUM!</v>
      </c>
      <c r="D34" s="24"/>
      <c r="E34" s="24"/>
    </row>
    <row r="35" spans="1:5" ht="17.25" customHeight="1">
      <c r="A35" s="299" t="s">
        <v>200</v>
      </c>
      <c r="B35" s="373" t="e">
        <f>SUM(B29:B34)</f>
        <v>#NUM!</v>
      </c>
      <c r="C35" s="373" t="e">
        <f>SUM(C29:C34)</f>
        <v>#NUM!</v>
      </c>
      <c r="D35" s="24"/>
      <c r="E35" s="24"/>
    </row>
    <row r="36" spans="1:5" ht="17.25" customHeight="1">
      <c r="A36" s="409"/>
      <c r="B36" s="24"/>
      <c r="C36" s="24"/>
      <c r="D36" s="24"/>
      <c r="E36" s="411"/>
    </row>
    <row r="37" spans="1:5" ht="17.25" customHeight="1">
      <c r="A37" s="296" t="s">
        <v>201</v>
      </c>
      <c r="B37" s="281"/>
      <c r="C37" s="281"/>
      <c r="D37" s="301" t="e">
        <f>B35/C35</f>
        <v>#NUM!</v>
      </c>
      <c r="E37" s="412"/>
    </row>
    <row r="38" spans="1:5" ht="17.25" customHeight="1">
      <c r="A38" s="482"/>
      <c r="C38" s="290"/>
      <c r="D38" s="24"/>
      <c r="E38" s="411"/>
    </row>
    <row r="39" spans="1:5" ht="17.25" customHeight="1">
      <c r="A39" s="295" t="s">
        <v>202</v>
      </c>
      <c r="B39" s="290"/>
      <c r="C39" s="290"/>
      <c r="D39" s="24"/>
      <c r="E39" s="24"/>
    </row>
    <row r="40" spans="1:5" ht="17.25" customHeight="1">
      <c r="A40" s="295" t="s">
        <v>346</v>
      </c>
      <c r="B40" s="290"/>
      <c r="C40" s="290"/>
      <c r="D40" s="24"/>
      <c r="E40" s="24"/>
    </row>
    <row r="41" spans="1:5" ht="17.25" customHeight="1">
      <c r="A41" s="290" t="s">
        <v>203</v>
      </c>
      <c r="B41" s="290"/>
      <c r="C41" s="290"/>
      <c r="D41" s="24"/>
      <c r="E41" s="24"/>
    </row>
    <row r="42" spans="1:5" ht="17.25" customHeight="1">
      <c r="B42" s="290"/>
      <c r="C42" s="290"/>
      <c r="D42" s="24"/>
      <c r="E42" s="24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0"/>
  <sheetViews>
    <sheetView zoomScaleNormal="100" workbookViewId="0"/>
  </sheetViews>
  <sheetFormatPr defaultColWidth="9.140625" defaultRowHeight="12.75"/>
  <cols>
    <col min="1" max="2" width="5.85546875" style="6" customWidth="1"/>
    <col min="3" max="3" width="30.28515625" style="6" customWidth="1"/>
    <col min="4" max="5" width="14.85546875" style="6" customWidth="1"/>
    <col min="6" max="6" width="11.85546875" style="124" customWidth="1"/>
    <col min="7" max="7" width="9" style="6" customWidth="1"/>
    <col min="8" max="8" width="17" style="6" customWidth="1"/>
    <col min="9" max="16384" width="9.140625" style="6"/>
  </cols>
  <sheetData>
    <row r="1" spans="1:9" ht="51.75" thickBot="1">
      <c r="A1" s="243" t="s">
        <v>177</v>
      </c>
      <c r="B1" s="153"/>
      <c r="C1" s="68" t="str">
        <f>'Pg 1'!A2</f>
        <v>Fair Name</v>
      </c>
      <c r="D1" s="45" t="s">
        <v>173</v>
      </c>
      <c r="E1" s="154"/>
      <c r="F1" s="400" t="str">
        <f>'Pg 1'!F2</f>
        <v>DAA # or fair name abbreviation</v>
      </c>
      <c r="H1" s="188" t="s">
        <v>7</v>
      </c>
    </row>
    <row r="2" spans="1:9" ht="17.25" customHeight="1" thickTop="1">
      <c r="A2" s="200"/>
      <c r="B2" s="196"/>
      <c r="C2" s="196"/>
      <c r="D2" s="201"/>
      <c r="E2" s="201"/>
      <c r="F2" s="128"/>
      <c r="G2" s="69" t="s">
        <v>1</v>
      </c>
      <c r="H2" s="589" t="s">
        <v>347</v>
      </c>
    </row>
    <row r="3" spans="1:9" ht="17.25" customHeight="1" thickBot="1">
      <c r="A3" s="202" t="s">
        <v>176</v>
      </c>
      <c r="B3" s="203"/>
      <c r="C3" s="204"/>
      <c r="D3" s="205"/>
      <c r="E3" s="205"/>
      <c r="F3" s="129" t="s">
        <v>146</v>
      </c>
      <c r="G3" s="66" t="s">
        <v>2</v>
      </c>
      <c r="H3" s="590">
        <v>2019</v>
      </c>
    </row>
    <row r="4" spans="1:9" ht="17.25" customHeight="1" thickTop="1">
      <c r="A4" s="206" t="s">
        <v>8</v>
      </c>
      <c r="B4" s="207"/>
      <c r="C4" s="208"/>
      <c r="D4" s="209"/>
      <c r="E4" s="209"/>
      <c r="F4" s="130"/>
      <c r="G4" s="70"/>
      <c r="H4" s="155"/>
    </row>
    <row r="5" spans="1:9" ht="17.25" customHeight="1">
      <c r="A5" s="78"/>
      <c r="B5" s="189"/>
      <c r="C5" s="96" t="s">
        <v>70</v>
      </c>
      <c r="D5" s="72"/>
      <c r="E5" s="72"/>
      <c r="F5" s="131"/>
      <c r="G5" s="70">
        <v>41000</v>
      </c>
      <c r="H5" s="320"/>
      <c r="I5" s="592">
        <f>+H5-'Sch 4'!G27</f>
        <v>0</v>
      </c>
    </row>
    <row r="6" spans="1:9" ht="17.25" customHeight="1">
      <c r="A6" s="78"/>
      <c r="B6" s="189"/>
      <c r="C6" s="96" t="s">
        <v>71</v>
      </c>
      <c r="D6" s="72"/>
      <c r="E6" s="72"/>
      <c r="F6" s="131"/>
      <c r="G6" s="70">
        <v>41500</v>
      </c>
      <c r="H6" s="321"/>
    </row>
    <row r="7" spans="1:9" ht="17.25" customHeight="1">
      <c r="A7" s="78"/>
      <c r="B7" s="189"/>
      <c r="C7" s="96" t="s">
        <v>217</v>
      </c>
      <c r="D7" s="72"/>
      <c r="E7" s="72"/>
      <c r="F7" s="131"/>
      <c r="G7" s="302">
        <v>42100</v>
      </c>
      <c r="H7" s="321"/>
    </row>
    <row r="8" spans="1:9" ht="17.25" customHeight="1">
      <c r="A8" s="78"/>
      <c r="B8" s="189"/>
      <c r="C8" s="96" t="s">
        <v>64</v>
      </c>
      <c r="D8" s="72"/>
      <c r="E8" s="72"/>
      <c r="F8" s="131"/>
      <c r="G8" s="70">
        <v>42200</v>
      </c>
      <c r="H8" s="321"/>
    </row>
    <row r="9" spans="1:9" ht="17.25" customHeight="1">
      <c r="A9" s="78"/>
      <c r="B9" s="189"/>
      <c r="C9" s="96" t="s">
        <v>72</v>
      </c>
      <c r="D9" s="72"/>
      <c r="E9" s="72"/>
      <c r="F9" s="131"/>
      <c r="G9" s="70">
        <v>43000</v>
      </c>
      <c r="H9" s="321"/>
    </row>
    <row r="10" spans="1:9" ht="17.25" customHeight="1">
      <c r="A10" s="78"/>
      <c r="B10" s="189"/>
      <c r="C10" s="96" t="s">
        <v>73</v>
      </c>
      <c r="D10" s="72"/>
      <c r="E10" s="72"/>
      <c r="F10" s="131"/>
      <c r="G10" s="70">
        <v>44000</v>
      </c>
      <c r="H10" s="321"/>
    </row>
    <row r="11" spans="1:9" ht="17.25" customHeight="1">
      <c r="A11" s="78"/>
      <c r="B11" s="189"/>
      <c r="C11" s="96" t="s">
        <v>74</v>
      </c>
      <c r="D11" s="72"/>
      <c r="E11" s="72"/>
      <c r="F11" s="131"/>
      <c r="G11" s="70">
        <v>45000</v>
      </c>
      <c r="H11" s="321"/>
    </row>
    <row r="12" spans="1:9" ht="17.25" customHeight="1">
      <c r="A12" s="78"/>
      <c r="B12" s="189"/>
      <c r="C12" s="96" t="s">
        <v>75</v>
      </c>
      <c r="D12" s="72"/>
      <c r="E12" s="72"/>
      <c r="F12" s="131"/>
      <c r="G12" s="70">
        <v>45005</v>
      </c>
      <c r="H12" s="321"/>
    </row>
    <row r="13" spans="1:9" ht="17.25" customHeight="1">
      <c r="A13" s="78"/>
      <c r="B13" s="189"/>
      <c r="C13" s="96" t="s">
        <v>76</v>
      </c>
      <c r="D13" s="72"/>
      <c r="E13" s="72"/>
      <c r="F13" s="131"/>
      <c r="G13" s="70">
        <v>46000</v>
      </c>
      <c r="H13" s="321"/>
    </row>
    <row r="14" spans="1:9" ht="17.25" customHeight="1">
      <c r="A14" s="97"/>
      <c r="B14" s="190"/>
      <c r="C14" s="96" t="s">
        <v>65</v>
      </c>
      <c r="D14" s="72"/>
      <c r="E14" s="72"/>
      <c r="F14" s="131"/>
      <c r="G14" s="70">
        <v>46109</v>
      </c>
      <c r="H14" s="321"/>
    </row>
    <row r="15" spans="1:9" ht="17.25" customHeight="1">
      <c r="A15" s="78"/>
      <c r="B15" s="189"/>
      <c r="C15" s="96" t="s">
        <v>77</v>
      </c>
      <c r="D15" s="72"/>
      <c r="E15" s="72"/>
      <c r="F15" s="131"/>
      <c r="G15" s="70">
        <v>46009</v>
      </c>
      <c r="H15" s="321"/>
    </row>
    <row r="16" spans="1:9" ht="17.25" customHeight="1">
      <c r="A16" s="78"/>
      <c r="B16" s="189"/>
      <c r="C16" s="96" t="s">
        <v>78</v>
      </c>
      <c r="D16" s="72"/>
      <c r="E16" s="72"/>
      <c r="F16" s="131"/>
      <c r="G16" s="70">
        <v>47000</v>
      </c>
      <c r="H16" s="321"/>
    </row>
    <row r="17" spans="1:8" ht="17.25" customHeight="1">
      <c r="A17" s="78"/>
      <c r="B17" s="189"/>
      <c r="C17" s="96" t="s">
        <v>79</v>
      </c>
      <c r="D17" s="72"/>
      <c r="E17" s="72"/>
      <c r="F17" s="131"/>
      <c r="G17" s="70">
        <v>47005</v>
      </c>
      <c r="H17" s="321"/>
    </row>
    <row r="18" spans="1:8" ht="17.25" customHeight="1">
      <c r="A18" s="78"/>
      <c r="B18" s="189"/>
      <c r="C18" s="96" t="s">
        <v>80</v>
      </c>
      <c r="D18" s="72"/>
      <c r="E18" s="72"/>
      <c r="F18" s="131"/>
      <c r="G18" s="70">
        <v>48000</v>
      </c>
      <c r="H18" s="321"/>
    </row>
    <row r="19" spans="1:8" ht="17.25" customHeight="1">
      <c r="A19" s="78"/>
      <c r="B19" s="189"/>
      <c r="C19" s="96" t="s">
        <v>69</v>
      </c>
      <c r="D19" s="72"/>
      <c r="E19" s="72"/>
      <c r="F19" s="131"/>
      <c r="G19" s="70">
        <v>49000</v>
      </c>
      <c r="H19" s="321"/>
    </row>
    <row r="20" spans="1:8" ht="17.25" customHeight="1">
      <c r="A20" s="78"/>
      <c r="B20" s="189"/>
      <c r="C20" s="96" t="s">
        <v>81</v>
      </c>
      <c r="D20" s="72"/>
      <c r="E20" s="72"/>
      <c r="F20" s="131"/>
      <c r="G20" s="70">
        <v>49500</v>
      </c>
      <c r="H20" s="322"/>
    </row>
    <row r="21" spans="1:8" ht="17.25" customHeight="1">
      <c r="A21" s="78"/>
      <c r="B21" s="189"/>
      <c r="C21" s="96" t="s">
        <v>162</v>
      </c>
      <c r="D21" s="72"/>
      <c r="E21" s="72"/>
      <c r="F21" s="131" t="s">
        <v>155</v>
      </c>
      <c r="G21" s="70"/>
      <c r="H21" s="155">
        <f>SUM(H5:H20)</f>
        <v>0</v>
      </c>
    </row>
    <row r="22" spans="1:8" ht="17.25" customHeight="1">
      <c r="A22" s="73"/>
      <c r="B22" s="191"/>
      <c r="C22" s="74"/>
      <c r="D22" s="72"/>
      <c r="E22" s="72"/>
      <c r="F22" s="131"/>
      <c r="G22" s="70"/>
      <c r="H22" s="156"/>
    </row>
    <row r="23" spans="1:8" ht="17.25" customHeight="1">
      <c r="A23" s="210" t="s">
        <v>9</v>
      </c>
      <c r="B23" s="211"/>
      <c r="C23" s="212"/>
      <c r="D23" s="213"/>
      <c r="E23" s="213"/>
      <c r="F23" s="131"/>
      <c r="G23" s="70"/>
      <c r="H23" s="156"/>
    </row>
    <row r="24" spans="1:8" ht="17.25" customHeight="1">
      <c r="A24" s="78"/>
      <c r="B24" s="189"/>
      <c r="C24" s="96" t="s">
        <v>82</v>
      </c>
      <c r="D24" s="72"/>
      <c r="E24" s="72"/>
      <c r="F24" s="131"/>
      <c r="G24" s="70">
        <v>50000</v>
      </c>
      <c r="H24" s="321"/>
    </row>
    <row r="25" spans="1:8" ht="17.25" customHeight="1">
      <c r="A25" s="78"/>
      <c r="B25" s="189"/>
      <c r="C25" s="96" t="s">
        <v>83</v>
      </c>
      <c r="D25" s="72"/>
      <c r="E25" s="72"/>
      <c r="F25" s="131"/>
      <c r="G25" s="70">
        <v>52000</v>
      </c>
      <c r="H25" s="321"/>
    </row>
    <row r="26" spans="1:8" ht="17.25" customHeight="1">
      <c r="A26" s="78"/>
      <c r="B26" s="189"/>
      <c r="C26" s="96" t="s">
        <v>84</v>
      </c>
      <c r="D26" s="72"/>
      <c r="E26" s="72"/>
      <c r="F26" s="131"/>
      <c r="G26" s="70">
        <v>54000</v>
      </c>
      <c r="H26" s="321"/>
    </row>
    <row r="27" spans="1:8" ht="17.25" customHeight="1">
      <c r="A27" s="78"/>
      <c r="B27" s="189"/>
      <c r="C27" s="96" t="s">
        <v>85</v>
      </c>
      <c r="D27" s="72"/>
      <c r="E27" s="72"/>
      <c r="F27" s="131"/>
      <c r="G27" s="70">
        <v>56000</v>
      </c>
      <c r="H27" s="321"/>
    </row>
    <row r="28" spans="1:8" ht="17.25" customHeight="1">
      <c r="A28" s="78"/>
      <c r="B28" s="189"/>
      <c r="C28" s="96" t="s">
        <v>78</v>
      </c>
      <c r="D28" s="72"/>
      <c r="E28" s="72"/>
      <c r="F28" s="131"/>
      <c r="G28" s="70">
        <v>57000</v>
      </c>
      <c r="H28" s="321"/>
    </row>
    <row r="29" spans="1:8" ht="17.25" customHeight="1">
      <c r="A29" s="78"/>
      <c r="B29" s="189"/>
      <c r="C29" s="96" t="s">
        <v>79</v>
      </c>
      <c r="D29" s="72"/>
      <c r="E29" s="72"/>
      <c r="F29" s="131"/>
      <c r="G29" s="70">
        <v>57005</v>
      </c>
      <c r="H29" s="321"/>
    </row>
    <row r="30" spans="1:8" ht="17.25" customHeight="1">
      <c r="A30" s="78"/>
      <c r="B30" s="189"/>
      <c r="C30" s="96" t="s">
        <v>86</v>
      </c>
      <c r="D30" s="72"/>
      <c r="E30" s="72"/>
      <c r="F30" s="131"/>
      <c r="G30" s="70">
        <v>58000</v>
      </c>
      <c r="H30" s="321"/>
    </row>
    <row r="31" spans="1:8" ht="17.25" customHeight="1">
      <c r="A31" s="78"/>
      <c r="B31" s="189"/>
      <c r="C31" s="96" t="s">
        <v>72</v>
      </c>
      <c r="D31" s="72"/>
      <c r="E31" s="72"/>
      <c r="F31" s="131"/>
      <c r="G31" s="70">
        <v>63000</v>
      </c>
      <c r="H31" s="321"/>
    </row>
    <row r="32" spans="1:8" ht="17.25" customHeight="1">
      <c r="A32" s="78"/>
      <c r="B32" s="189"/>
      <c r="C32" s="96" t="s">
        <v>73</v>
      </c>
      <c r="D32" s="72"/>
      <c r="E32" s="72"/>
      <c r="F32" s="131"/>
      <c r="G32" s="70">
        <v>64000</v>
      </c>
      <c r="H32" s="321"/>
    </row>
    <row r="33" spans="1:243" ht="17.25" customHeight="1">
      <c r="A33" s="78"/>
      <c r="B33" s="189"/>
      <c r="C33" s="96" t="s">
        <v>87</v>
      </c>
      <c r="D33" s="72"/>
      <c r="E33" s="72"/>
      <c r="F33" s="131"/>
      <c r="G33" s="70">
        <v>65000</v>
      </c>
      <c r="H33" s="321"/>
    </row>
    <row r="34" spans="1:243" ht="17.25" customHeight="1">
      <c r="A34" s="78"/>
      <c r="B34" s="189"/>
      <c r="C34" s="96" t="s">
        <v>88</v>
      </c>
      <c r="D34" s="72"/>
      <c r="E34" s="72"/>
      <c r="F34" s="131"/>
      <c r="G34" s="70">
        <v>65005</v>
      </c>
      <c r="H34" s="321"/>
    </row>
    <row r="35" spans="1:243" ht="17.25" customHeight="1">
      <c r="A35" s="78"/>
      <c r="B35" s="189"/>
      <c r="C35" s="96" t="s">
        <v>89</v>
      </c>
      <c r="D35" s="72"/>
      <c r="E35" s="72"/>
      <c r="F35" s="131"/>
      <c r="G35" s="70">
        <v>66000</v>
      </c>
      <c r="H35" s="321"/>
    </row>
    <row r="36" spans="1:243" ht="17.25" customHeight="1">
      <c r="A36" s="97"/>
      <c r="B36" s="190"/>
      <c r="C36" s="96" t="s">
        <v>65</v>
      </c>
      <c r="D36" s="72"/>
      <c r="E36" s="72"/>
      <c r="F36" s="131"/>
      <c r="G36" s="70">
        <v>66109</v>
      </c>
      <c r="H36" s="321"/>
    </row>
    <row r="37" spans="1:243" ht="17.25" customHeight="1">
      <c r="A37" s="78"/>
      <c r="B37" s="189"/>
      <c r="C37" s="96" t="s">
        <v>90</v>
      </c>
      <c r="D37" s="72"/>
      <c r="E37" s="72"/>
      <c r="F37" s="131"/>
      <c r="G37" s="70">
        <v>66009</v>
      </c>
      <c r="H37" s="321"/>
    </row>
    <row r="38" spans="1:243" ht="17.25" customHeight="1">
      <c r="A38" s="78"/>
      <c r="B38" s="189"/>
      <c r="C38" s="96" t="s">
        <v>91</v>
      </c>
      <c r="D38" s="72"/>
      <c r="E38" s="72"/>
      <c r="F38" s="131"/>
      <c r="G38" s="70">
        <v>72300</v>
      </c>
      <c r="H38" s="321"/>
    </row>
    <row r="39" spans="1:243" s="8" customFormat="1" ht="17.25" customHeight="1">
      <c r="A39" s="75"/>
      <c r="B39" s="11"/>
      <c r="C39" s="98" t="s">
        <v>92</v>
      </c>
      <c r="D39" s="76"/>
      <c r="E39" s="76"/>
      <c r="F39" s="132"/>
      <c r="G39" s="77">
        <v>80000</v>
      </c>
      <c r="H39" s="322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</row>
    <row r="40" spans="1:243" ht="17.25" customHeight="1">
      <c r="A40" s="78"/>
      <c r="B40" s="189"/>
      <c r="C40" s="96" t="s">
        <v>93</v>
      </c>
      <c r="D40" s="72"/>
      <c r="E40" s="72"/>
      <c r="F40" s="131"/>
      <c r="G40" s="70">
        <v>85000</v>
      </c>
      <c r="H40" s="321"/>
    </row>
    <row r="41" spans="1:243" ht="17.25" customHeight="1">
      <c r="A41" s="78"/>
      <c r="B41" s="189"/>
      <c r="C41" s="96" t="s">
        <v>94</v>
      </c>
      <c r="D41" s="72"/>
      <c r="E41" s="72"/>
      <c r="F41" s="131"/>
      <c r="G41" s="70">
        <v>94000</v>
      </c>
      <c r="H41" s="322"/>
    </row>
    <row r="42" spans="1:243" ht="17.25" customHeight="1">
      <c r="A42" s="78"/>
      <c r="B42" s="189"/>
      <c r="C42" s="96" t="s">
        <v>163</v>
      </c>
      <c r="D42" s="72"/>
      <c r="E42" s="72"/>
      <c r="F42" s="131" t="s">
        <v>155</v>
      </c>
      <c r="G42" s="70"/>
      <c r="H42" s="155">
        <f>SUM(H24:H41)</f>
        <v>0</v>
      </c>
    </row>
    <row r="43" spans="1:243" ht="12.75" customHeight="1">
      <c r="A43" s="73"/>
      <c r="B43" s="192"/>
      <c r="C43" s="152"/>
      <c r="D43" s="72"/>
      <c r="E43" s="72"/>
      <c r="F43" s="131"/>
      <c r="G43" s="70"/>
      <c r="H43" s="156"/>
    </row>
    <row r="44" spans="1:243" ht="17.25" customHeight="1">
      <c r="A44" s="210" t="s">
        <v>308</v>
      </c>
      <c r="B44" s="211"/>
      <c r="C44" s="213"/>
      <c r="D44" s="213"/>
      <c r="E44" s="213"/>
      <c r="F44" s="131"/>
      <c r="G44" s="70"/>
      <c r="H44" s="308">
        <f>H21-H42</f>
        <v>0</v>
      </c>
    </row>
    <row r="45" spans="1:243" ht="27.75" customHeight="1">
      <c r="A45" s="97"/>
      <c r="B45" s="190"/>
      <c r="C45" s="72" t="s">
        <v>152</v>
      </c>
      <c r="D45" s="72"/>
      <c r="E45" s="72"/>
      <c r="F45" s="133" t="s">
        <v>156</v>
      </c>
      <c r="G45" s="70">
        <v>90000</v>
      </c>
      <c r="H45" s="321"/>
    </row>
    <row r="46" spans="1:243" ht="17.25" customHeight="1">
      <c r="A46" s="422"/>
      <c r="B46" s="423"/>
      <c r="C46" s="424" t="s">
        <v>262</v>
      </c>
      <c r="D46" s="424"/>
      <c r="E46" s="424"/>
      <c r="F46" s="425" t="s">
        <v>155</v>
      </c>
      <c r="G46" s="426">
        <v>96000</v>
      </c>
      <c r="H46" s="427"/>
    </row>
    <row r="47" spans="1:243" ht="17.25" customHeight="1">
      <c r="A47" s="422"/>
      <c r="B47" s="423"/>
      <c r="C47" s="424" t="s">
        <v>304</v>
      </c>
      <c r="D47" s="424"/>
      <c r="E47" s="424"/>
      <c r="F47" s="425" t="s">
        <v>155</v>
      </c>
      <c r="G47" s="426">
        <v>96001</v>
      </c>
      <c r="H47" s="427"/>
    </row>
    <row r="48" spans="1:243" ht="17.25" customHeight="1">
      <c r="A48" s="210" t="s">
        <v>313</v>
      </c>
      <c r="B48" s="211"/>
      <c r="C48" s="213"/>
      <c r="D48" s="213"/>
      <c r="E48" s="213"/>
      <c r="F48" s="131"/>
      <c r="G48" s="70"/>
      <c r="H48" s="308">
        <f>H44-SUM(H45:H47)</f>
        <v>0</v>
      </c>
    </row>
    <row r="49" spans="1:8" ht="17.25" customHeight="1">
      <c r="A49" s="78" t="s">
        <v>157</v>
      </c>
      <c r="B49" s="189"/>
      <c r="C49" s="74"/>
      <c r="D49" s="72"/>
      <c r="E49" s="72"/>
      <c r="F49" s="131" t="s">
        <v>158</v>
      </c>
      <c r="G49" s="60">
        <v>31200</v>
      </c>
      <c r="H49" s="156">
        <f>'Pg 1'!J16</f>
        <v>0</v>
      </c>
    </row>
    <row r="50" spans="1:8" ht="17.25" customHeight="1">
      <c r="A50" s="78" t="s">
        <v>227</v>
      </c>
      <c r="B50" s="78"/>
      <c r="C50" s="78"/>
      <c r="D50" s="72"/>
      <c r="E50" s="72"/>
      <c r="F50" s="131" t="s">
        <v>158</v>
      </c>
      <c r="G50" s="378">
        <v>31300</v>
      </c>
      <c r="H50" s="156">
        <f>'Pg 1'!J17</f>
        <v>0</v>
      </c>
    </row>
    <row r="51" spans="1:8" ht="17.25" customHeight="1">
      <c r="A51" s="78" t="s">
        <v>233</v>
      </c>
      <c r="B51" s="189"/>
      <c r="C51" s="74"/>
      <c r="D51" s="72"/>
      <c r="E51" s="72"/>
      <c r="F51" s="131" t="s">
        <v>158</v>
      </c>
      <c r="G51" s="378">
        <v>31900</v>
      </c>
      <c r="H51" s="156">
        <f>'Pg 1'!J18</f>
        <v>0</v>
      </c>
    </row>
    <row r="52" spans="1:8" ht="17.25" customHeight="1">
      <c r="A52" s="78" t="s">
        <v>159</v>
      </c>
      <c r="B52" s="189"/>
      <c r="C52" s="74"/>
      <c r="D52" s="72"/>
      <c r="E52" s="72"/>
      <c r="F52" s="131" t="s">
        <v>158</v>
      </c>
      <c r="G52" s="70" t="s">
        <v>98</v>
      </c>
      <c r="H52" s="156">
        <f>+'Pg 1'!J19+'Pg 1'!J21+'Pg 1'!J25</f>
        <v>0</v>
      </c>
    </row>
    <row r="53" spans="1:8" ht="17.25" customHeight="1">
      <c r="A53" s="210" t="s">
        <v>309</v>
      </c>
      <c r="B53" s="211"/>
      <c r="C53" s="213"/>
      <c r="D53" s="213"/>
      <c r="E53" s="213"/>
      <c r="F53" s="131"/>
      <c r="G53" s="70"/>
      <c r="H53" s="308">
        <f>H44+H49+H52+H51+H50</f>
        <v>0</v>
      </c>
    </row>
    <row r="54" spans="1:8" ht="17.25" customHeight="1">
      <c r="A54" s="210" t="s">
        <v>310</v>
      </c>
      <c r="B54" s="211"/>
      <c r="C54" s="213"/>
      <c r="D54" s="213"/>
      <c r="E54" s="213"/>
      <c r="F54" s="131"/>
      <c r="G54" s="70"/>
      <c r="H54" s="307" t="e">
        <f>(H53/H21)</f>
        <v>#DIV/0!</v>
      </c>
    </row>
    <row r="55" spans="1:8" ht="17.25" customHeight="1">
      <c r="A55" s="210" t="s">
        <v>311</v>
      </c>
      <c r="B55" s="211"/>
      <c r="C55" s="213"/>
      <c r="D55" s="213"/>
      <c r="E55" s="213"/>
      <c r="F55" s="131"/>
      <c r="G55" s="70"/>
      <c r="H55" s="308">
        <f>H48+H49+H52+H51+H50</f>
        <v>0</v>
      </c>
    </row>
    <row r="56" spans="1:8" ht="17.25" customHeight="1" thickBot="1">
      <c r="A56" s="214" t="s">
        <v>312</v>
      </c>
      <c r="B56" s="215"/>
      <c r="C56" s="216"/>
      <c r="D56" s="216"/>
      <c r="E56" s="216"/>
      <c r="F56" s="134"/>
      <c r="G56" s="162"/>
      <c r="H56" s="306" t="e">
        <f>(H55/H21)</f>
        <v>#DIV/0!</v>
      </c>
    </row>
    <row r="57" spans="1:8" ht="17.25" customHeight="1" thickTop="1">
      <c r="A57" s="29"/>
      <c r="B57" s="29"/>
    </row>
    <row r="60" spans="1:8">
      <c r="B60" s="403"/>
      <c r="C60" s="2" t="s">
        <v>307</v>
      </c>
    </row>
  </sheetData>
  <pageMargins left="0.7" right="0.7" top="0.5" bottom="0.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68"/>
  <sheetViews>
    <sheetView zoomScaleNormal="100" workbookViewId="0">
      <selection activeCell="B1" sqref="B1"/>
    </sheetView>
  </sheetViews>
  <sheetFormatPr defaultColWidth="9.140625" defaultRowHeight="12.75"/>
  <cols>
    <col min="1" max="5" width="3.85546875" style="6" customWidth="1"/>
    <col min="6" max="6" width="42.140625" style="6" customWidth="1"/>
    <col min="7" max="7" width="9.5703125" style="6" bestFit="1" customWidth="1"/>
    <col min="8" max="8" width="20.7109375" style="124" customWidth="1"/>
    <col min="9" max="9" width="16.5703125" style="16" customWidth="1"/>
    <col min="10" max="10" width="16.5703125" style="6" customWidth="1"/>
    <col min="11" max="16384" width="9.140625" style="6"/>
  </cols>
  <sheetData>
    <row r="1" spans="1:10" ht="26.25" thickBot="1">
      <c r="A1" s="243" t="s">
        <v>177</v>
      </c>
      <c r="F1" s="68" t="str">
        <f>'Pg 1'!A2</f>
        <v>Fair Name</v>
      </c>
      <c r="G1" s="45" t="s">
        <v>173</v>
      </c>
      <c r="H1" s="401" t="str">
        <f>'Pg 1'!F2</f>
        <v>DAA # or fair name abbreviation</v>
      </c>
      <c r="I1" s="6"/>
      <c r="J1" s="188" t="s">
        <v>23</v>
      </c>
    </row>
    <row r="2" spans="1:10" ht="27.75" customHeight="1" thickTop="1">
      <c r="A2" s="233" t="s">
        <v>24</v>
      </c>
      <c r="B2" s="234"/>
      <c r="C2" s="234"/>
      <c r="D2" s="234"/>
      <c r="E2" s="234"/>
      <c r="F2" s="234"/>
      <c r="G2" s="234"/>
      <c r="H2" s="259" t="s">
        <v>120</v>
      </c>
      <c r="I2" s="259"/>
      <c r="J2" s="361" t="s">
        <v>331</v>
      </c>
    </row>
    <row r="3" spans="1:10" ht="14.1" customHeight="1">
      <c r="A3" s="231" t="s">
        <v>25</v>
      </c>
      <c r="B3" s="232"/>
      <c r="C3" s="232"/>
      <c r="D3" s="232"/>
      <c r="E3" s="232"/>
      <c r="F3" s="213"/>
      <c r="G3" s="213"/>
      <c r="H3" s="163"/>
      <c r="I3" s="164"/>
      <c r="J3" s="168"/>
    </row>
    <row r="4" spans="1:10" ht="14.1" customHeight="1">
      <c r="A4" s="169" t="s">
        <v>181</v>
      </c>
      <c r="B4" s="96"/>
      <c r="C4" s="96"/>
      <c r="D4" s="96"/>
      <c r="E4" s="96"/>
      <c r="F4" s="72"/>
      <c r="G4" s="72"/>
      <c r="H4" s="71" t="s">
        <v>121</v>
      </c>
      <c r="I4" s="323"/>
      <c r="J4" s="549"/>
    </row>
    <row r="5" spans="1:10" ht="14.1" customHeight="1">
      <c r="A5" s="169" t="s">
        <v>182</v>
      </c>
      <c r="B5" s="96"/>
      <c r="C5" s="96"/>
      <c r="D5" s="96"/>
      <c r="E5" s="96"/>
      <c r="F5" s="72"/>
      <c r="G5" s="72"/>
      <c r="H5" s="71">
        <v>11000</v>
      </c>
      <c r="I5" s="500"/>
      <c r="J5" s="550"/>
    </row>
    <row r="6" spans="1:10" ht="14.1" customHeight="1">
      <c r="A6" s="169"/>
      <c r="B6" s="72" t="s">
        <v>183</v>
      </c>
      <c r="C6" s="96"/>
      <c r="D6" s="193"/>
      <c r="E6" s="193"/>
      <c r="G6" s="72"/>
      <c r="H6" s="71"/>
      <c r="I6" s="551"/>
      <c r="J6" s="325">
        <f>SUM(I4:I5)</f>
        <v>0</v>
      </c>
    </row>
    <row r="7" spans="1:10" ht="14.1" customHeight="1">
      <c r="A7" s="169" t="s">
        <v>140</v>
      </c>
      <c r="B7" s="96"/>
      <c r="C7" s="96"/>
      <c r="D7" s="96"/>
      <c r="E7" s="96"/>
      <c r="F7" s="72"/>
      <c r="G7" s="72"/>
      <c r="H7" s="71" t="s">
        <v>122</v>
      </c>
      <c r="I7" s="552"/>
      <c r="J7" s="326"/>
    </row>
    <row r="8" spans="1:10" ht="14.1" customHeight="1">
      <c r="A8" s="169" t="s">
        <v>123</v>
      </c>
      <c r="B8" s="96"/>
      <c r="C8" s="96"/>
      <c r="D8" s="96"/>
      <c r="E8" s="96"/>
      <c r="F8" s="72"/>
      <c r="G8" s="72"/>
      <c r="H8" s="71">
        <v>14300</v>
      </c>
      <c r="I8" s="552"/>
      <c r="J8" s="326"/>
    </row>
    <row r="9" spans="1:10" ht="14.1" customHeight="1">
      <c r="A9" s="169" t="s">
        <v>125</v>
      </c>
      <c r="B9" s="96"/>
      <c r="C9" s="96"/>
      <c r="D9" s="96"/>
      <c r="E9" s="96"/>
      <c r="F9" s="72"/>
      <c r="G9" s="72"/>
      <c r="H9" s="166" t="s">
        <v>124</v>
      </c>
      <c r="I9" s="552"/>
      <c r="J9" s="326"/>
    </row>
    <row r="10" spans="1:10" ht="14.1" customHeight="1">
      <c r="A10" s="169" t="s">
        <v>165</v>
      </c>
      <c r="B10" s="96"/>
      <c r="C10" s="96"/>
      <c r="D10" s="96"/>
      <c r="E10" s="96"/>
      <c r="F10" s="72"/>
      <c r="G10" s="72"/>
      <c r="H10" s="166"/>
      <c r="I10" s="552"/>
      <c r="J10" s="549"/>
    </row>
    <row r="11" spans="1:10" ht="14.1" customHeight="1">
      <c r="A11" s="169"/>
      <c r="B11" s="96" t="s">
        <v>126</v>
      </c>
      <c r="C11" s="96"/>
      <c r="D11" s="96"/>
      <c r="E11" s="96"/>
      <c r="F11" s="72"/>
      <c r="G11" s="72"/>
      <c r="H11" s="71">
        <v>19000</v>
      </c>
      <c r="I11" s="500"/>
      <c r="J11" s="553"/>
    </row>
    <row r="12" spans="1:10" ht="14.1" customHeight="1">
      <c r="A12" s="169"/>
      <c r="B12" s="96" t="s">
        <v>107</v>
      </c>
      <c r="C12" s="96"/>
      <c r="D12" s="96"/>
      <c r="E12" s="96"/>
      <c r="F12" s="72"/>
      <c r="G12" s="72"/>
      <c r="H12" s="71">
        <v>19100</v>
      </c>
      <c r="I12" s="500"/>
      <c r="J12" s="553"/>
    </row>
    <row r="13" spans="1:10" ht="14.1" customHeight="1">
      <c r="A13" s="169"/>
      <c r="B13" s="96" t="s">
        <v>106</v>
      </c>
      <c r="C13" s="96"/>
      <c r="D13" s="96"/>
      <c r="E13" s="96"/>
      <c r="F13" s="72"/>
      <c r="G13" s="72"/>
      <c r="H13" s="71">
        <v>19200</v>
      </c>
      <c r="I13" s="500"/>
      <c r="J13" s="553"/>
    </row>
    <row r="14" spans="1:10" ht="14.1" customHeight="1">
      <c r="A14" s="169"/>
      <c r="C14" s="96" t="s">
        <v>206</v>
      </c>
      <c r="D14" s="96"/>
      <c r="E14" s="96"/>
      <c r="F14" s="72"/>
      <c r="G14" s="72"/>
      <c r="H14" s="71">
        <v>19201</v>
      </c>
      <c r="I14" s="500"/>
      <c r="J14" s="553"/>
    </row>
    <row r="15" spans="1:10" ht="14.1" customHeight="1">
      <c r="A15" s="169"/>
      <c r="B15" s="96" t="s">
        <v>105</v>
      </c>
      <c r="C15" s="96"/>
      <c r="D15" s="96"/>
      <c r="E15" s="96"/>
      <c r="F15" s="72"/>
      <c r="G15" s="72"/>
      <c r="H15" s="71">
        <v>19300</v>
      </c>
      <c r="I15" s="500"/>
      <c r="J15" s="553"/>
    </row>
    <row r="16" spans="1:10" ht="14.1" customHeight="1">
      <c r="A16" s="169"/>
      <c r="C16" s="96" t="s">
        <v>207</v>
      </c>
      <c r="D16" s="96"/>
      <c r="E16" s="96"/>
      <c r="F16" s="72"/>
      <c r="G16" s="72"/>
      <c r="H16" s="71">
        <v>19301</v>
      </c>
      <c r="I16" s="500"/>
      <c r="J16" s="553"/>
    </row>
    <row r="17" spans="1:11" ht="14.1" customHeight="1">
      <c r="A17" s="169"/>
      <c r="B17" s="96" t="s">
        <v>127</v>
      </c>
      <c r="C17" s="96"/>
      <c r="D17" s="96"/>
      <c r="E17" s="96"/>
      <c r="F17" s="72"/>
      <c r="G17" s="72"/>
      <c r="H17" s="71">
        <v>19400</v>
      </c>
      <c r="I17" s="500"/>
      <c r="J17" s="553"/>
    </row>
    <row r="18" spans="1:11" ht="14.1" customHeight="1">
      <c r="A18" s="169"/>
      <c r="B18" s="96"/>
      <c r="C18" s="96" t="s">
        <v>208</v>
      </c>
      <c r="D18" s="96"/>
      <c r="E18" s="96"/>
      <c r="F18" s="72"/>
      <c r="G18" s="72"/>
      <c r="H18" s="71">
        <v>19401</v>
      </c>
      <c r="I18" s="500"/>
      <c r="J18" s="553"/>
    </row>
    <row r="19" spans="1:11" ht="14.1" customHeight="1">
      <c r="A19" s="169"/>
      <c r="B19" s="96"/>
      <c r="C19" s="96"/>
      <c r="D19" s="96" t="s">
        <v>211</v>
      </c>
      <c r="E19" s="96"/>
      <c r="F19" s="72"/>
      <c r="G19" s="72"/>
      <c r="H19" s="71"/>
      <c r="I19" s="551"/>
      <c r="J19" s="503">
        <f>+I11+I12+I13+I15+I17</f>
        <v>0</v>
      </c>
    </row>
    <row r="20" spans="1:11" ht="14.1" customHeight="1">
      <c r="A20" s="169"/>
      <c r="B20" s="96"/>
      <c r="C20" s="96"/>
      <c r="D20" s="96" t="s">
        <v>212</v>
      </c>
      <c r="E20" s="96"/>
      <c r="F20" s="72"/>
      <c r="G20" s="72"/>
      <c r="H20" s="71"/>
      <c r="I20" s="552"/>
      <c r="J20" s="503">
        <f>+I14+I16+I18</f>
        <v>0</v>
      </c>
    </row>
    <row r="21" spans="1:11" ht="14.1" customHeight="1">
      <c r="A21" s="169"/>
      <c r="B21" s="96"/>
      <c r="E21" s="72" t="s">
        <v>139</v>
      </c>
      <c r="G21" s="72"/>
      <c r="H21" s="71"/>
      <c r="I21" s="552"/>
      <c r="J21" s="503">
        <f>+J19+J20</f>
        <v>0</v>
      </c>
      <c r="K21" s="235"/>
    </row>
    <row r="22" spans="1:11" ht="14.1" customHeight="1">
      <c r="A22" s="169" t="s">
        <v>169</v>
      </c>
      <c r="B22" s="96"/>
      <c r="C22" s="96"/>
      <c r="D22" s="96"/>
      <c r="E22" s="96"/>
      <c r="F22" s="72"/>
      <c r="G22" s="72"/>
      <c r="H22" s="71"/>
      <c r="I22" s="165"/>
      <c r="J22" s="170"/>
    </row>
    <row r="23" spans="1:11" ht="14.1" customHeight="1">
      <c r="A23" s="169"/>
      <c r="B23" s="96" t="s">
        <v>128</v>
      </c>
      <c r="C23" s="96"/>
      <c r="D23" s="96"/>
      <c r="E23" s="96"/>
      <c r="F23" s="72"/>
      <c r="G23" s="72"/>
      <c r="H23" s="71">
        <v>19500</v>
      </c>
      <c r="I23" s="324"/>
      <c r="J23" s="549"/>
    </row>
    <row r="24" spans="1:11" ht="14.1" customHeight="1">
      <c r="A24" s="169"/>
      <c r="C24" s="96" t="s">
        <v>179</v>
      </c>
      <c r="D24" s="96"/>
      <c r="E24" s="96"/>
      <c r="F24" s="72"/>
      <c r="G24" s="72"/>
      <c r="H24" s="71">
        <v>19501</v>
      </c>
      <c r="I24" s="324"/>
      <c r="J24" s="553"/>
    </row>
    <row r="25" spans="1:11" ht="14.1" customHeight="1">
      <c r="A25" s="169"/>
      <c r="B25" s="96" t="s">
        <v>129</v>
      </c>
      <c r="C25" s="96"/>
      <c r="D25" s="96"/>
      <c r="E25" s="96"/>
      <c r="F25" s="72"/>
      <c r="G25" s="72"/>
      <c r="H25" s="71">
        <v>19600</v>
      </c>
      <c r="I25" s="324"/>
      <c r="J25" s="553"/>
    </row>
    <row r="26" spans="1:11" ht="14.1" customHeight="1">
      <c r="A26" s="169"/>
      <c r="B26" s="96"/>
      <c r="C26" s="96"/>
      <c r="D26" s="72" t="s">
        <v>170</v>
      </c>
      <c r="E26" s="127"/>
      <c r="G26" s="72"/>
      <c r="H26" s="71"/>
      <c r="I26" s="551"/>
      <c r="J26" s="503">
        <f>SUM(I23:I25)</f>
        <v>0</v>
      </c>
    </row>
    <row r="27" spans="1:11" ht="14.1" customHeight="1">
      <c r="A27" s="169"/>
      <c r="B27" s="96"/>
      <c r="C27" s="96"/>
      <c r="D27" s="548" t="s">
        <v>326</v>
      </c>
      <c r="E27" s="96"/>
      <c r="F27" s="167"/>
      <c r="G27" s="72"/>
      <c r="H27" s="71"/>
      <c r="I27" s="552"/>
      <c r="J27" s="309">
        <f>+J26+J21+J9+J8+J7+J6</f>
        <v>0</v>
      </c>
    </row>
    <row r="28" spans="1:11" ht="14.1" customHeight="1">
      <c r="A28" s="515" t="s">
        <v>314</v>
      </c>
      <c r="B28" s="516"/>
      <c r="C28" s="516"/>
      <c r="D28" s="516"/>
      <c r="E28" s="516"/>
      <c r="F28" s="517"/>
      <c r="G28" s="518"/>
      <c r="H28" s="519"/>
      <c r="I28" s="275"/>
      <c r="J28" s="520"/>
    </row>
    <row r="29" spans="1:11" ht="14.1" customHeight="1">
      <c r="A29" s="521"/>
      <c r="B29" s="522" t="s">
        <v>315</v>
      </c>
      <c r="C29" s="522"/>
      <c r="D29" s="522"/>
      <c r="E29" s="522"/>
      <c r="F29" s="415"/>
      <c r="G29" s="415"/>
      <c r="H29" s="523">
        <v>16000</v>
      </c>
      <c r="I29" s="524"/>
      <c r="J29" s="554"/>
    </row>
    <row r="30" spans="1:11" ht="14.1" customHeight="1">
      <c r="A30" s="429"/>
      <c r="B30" s="430" t="s">
        <v>316</v>
      </c>
      <c r="C30" s="430"/>
      <c r="D30" s="430"/>
      <c r="E30" s="430"/>
      <c r="F30" s="424"/>
      <c r="G30" s="424"/>
      <c r="H30" s="431">
        <v>16001</v>
      </c>
      <c r="I30" s="524"/>
      <c r="J30" s="555"/>
    </row>
    <row r="31" spans="1:11" ht="14.1" customHeight="1">
      <c r="A31" s="525"/>
      <c r="B31" s="526"/>
      <c r="C31" s="526"/>
      <c r="D31" s="526" t="s">
        <v>317</v>
      </c>
      <c r="E31" s="526"/>
      <c r="F31" s="527"/>
      <c r="G31" s="527"/>
      <c r="H31" s="528"/>
      <c r="I31" s="556"/>
      <c r="J31" s="428">
        <f>SUM(I29:I30)</f>
        <v>0</v>
      </c>
    </row>
    <row r="32" spans="1:11" ht="14.1" customHeight="1">
      <c r="A32" s="512"/>
      <c r="B32" s="98"/>
      <c r="C32" s="513"/>
      <c r="D32" s="513" t="s">
        <v>327</v>
      </c>
      <c r="E32" s="98"/>
      <c r="F32" s="513"/>
      <c r="G32" s="76"/>
      <c r="H32" s="185"/>
      <c r="I32" s="529"/>
      <c r="J32" s="530">
        <f>+J27+J31</f>
        <v>0</v>
      </c>
    </row>
    <row r="33" spans="1:10" ht="6" customHeight="1">
      <c r="A33" s="512"/>
      <c r="B33" s="98"/>
      <c r="C33" s="98"/>
      <c r="D33" s="98"/>
      <c r="E33" s="98"/>
      <c r="F33" s="76"/>
      <c r="G33" s="76"/>
      <c r="H33" s="185"/>
      <c r="I33" s="531"/>
      <c r="J33" s="532"/>
    </row>
    <row r="34" spans="1:10" ht="14.1" customHeight="1">
      <c r="A34" s="515" t="s">
        <v>142</v>
      </c>
      <c r="B34" s="533"/>
      <c r="C34" s="533"/>
      <c r="D34" s="533"/>
      <c r="E34" s="533"/>
      <c r="F34" s="518"/>
      <c r="G34" s="518"/>
      <c r="H34" s="519"/>
      <c r="I34" s="534"/>
      <c r="J34" s="535"/>
    </row>
    <row r="35" spans="1:10" ht="14.1" customHeight="1">
      <c r="A35" s="169" t="s">
        <v>133</v>
      </c>
      <c r="B35" s="96"/>
      <c r="C35" s="96"/>
      <c r="D35" s="96"/>
      <c r="E35" s="96"/>
      <c r="F35" s="72"/>
      <c r="G35" s="72"/>
      <c r="H35" s="71">
        <v>21100</v>
      </c>
      <c r="I35" s="552"/>
      <c r="J35" s="327"/>
    </row>
    <row r="36" spans="1:10" ht="14.1" customHeight="1">
      <c r="A36" s="169" t="s">
        <v>134</v>
      </c>
      <c r="B36" s="96"/>
      <c r="C36" s="96"/>
      <c r="D36" s="96"/>
      <c r="E36" s="96"/>
      <c r="F36" s="72"/>
      <c r="G36" s="72"/>
      <c r="H36" s="71" t="s">
        <v>130</v>
      </c>
      <c r="I36" s="552"/>
      <c r="J36" s="501"/>
    </row>
    <row r="37" spans="1:10" ht="14.1" customHeight="1">
      <c r="A37" s="169" t="s">
        <v>135</v>
      </c>
      <c r="B37" s="96"/>
      <c r="C37" s="96"/>
      <c r="D37" s="96"/>
      <c r="E37" s="96"/>
      <c r="F37" s="72"/>
      <c r="G37" s="72"/>
      <c r="H37" s="71" t="s">
        <v>131</v>
      </c>
      <c r="I37" s="552"/>
      <c r="J37" s="501"/>
    </row>
    <row r="38" spans="1:10" ht="14.1" customHeight="1">
      <c r="A38" s="169" t="s">
        <v>136</v>
      </c>
      <c r="B38" s="96"/>
      <c r="C38" s="96"/>
      <c r="D38" s="96"/>
      <c r="E38" s="96"/>
      <c r="F38" s="72"/>
      <c r="G38" s="72"/>
      <c r="H38" s="71">
        <v>22800</v>
      </c>
      <c r="I38" s="552"/>
      <c r="J38" s="501"/>
    </row>
    <row r="39" spans="1:10" ht="14.1" customHeight="1">
      <c r="A39" s="169" t="s">
        <v>137</v>
      </c>
      <c r="B39" s="96"/>
      <c r="C39" s="96"/>
      <c r="D39" s="96"/>
      <c r="E39" s="96"/>
      <c r="F39" s="72"/>
      <c r="G39" s="72"/>
      <c r="H39" s="166" t="s">
        <v>132</v>
      </c>
      <c r="I39" s="552"/>
      <c r="J39" s="501"/>
    </row>
    <row r="40" spans="1:10" ht="14.1" customHeight="1">
      <c r="A40" s="169" t="s">
        <v>141</v>
      </c>
      <c r="B40" s="96"/>
      <c r="C40" s="96"/>
      <c r="D40" s="96"/>
      <c r="E40" s="96"/>
      <c r="F40" s="72"/>
      <c r="G40" s="72"/>
      <c r="H40" s="71">
        <v>24100</v>
      </c>
      <c r="I40" s="552"/>
      <c r="J40" s="501"/>
    </row>
    <row r="41" spans="1:10" ht="14.1" customHeight="1">
      <c r="A41" s="169" t="s">
        <v>138</v>
      </c>
      <c r="B41" s="96"/>
      <c r="C41" s="96"/>
      <c r="D41" s="96"/>
      <c r="E41" s="96"/>
      <c r="F41" s="72"/>
      <c r="G41" s="72"/>
      <c r="H41" s="71">
        <v>24500</v>
      </c>
      <c r="I41" s="552"/>
      <c r="J41" s="501"/>
    </row>
    <row r="42" spans="1:10" ht="14.1" customHeight="1">
      <c r="A42" s="169" t="s">
        <v>205</v>
      </c>
      <c r="B42" s="96"/>
      <c r="C42" s="96"/>
      <c r="D42" s="96"/>
      <c r="E42" s="96"/>
      <c r="F42" s="72"/>
      <c r="G42" s="72"/>
      <c r="H42" s="71">
        <v>25000</v>
      </c>
      <c r="I42" s="552"/>
      <c r="J42" s="501"/>
    </row>
    <row r="43" spans="1:10" ht="14.1" customHeight="1">
      <c r="A43" s="429" t="s">
        <v>266</v>
      </c>
      <c r="B43" s="430"/>
      <c r="C43" s="430"/>
      <c r="D43" s="430"/>
      <c r="E43" s="430"/>
      <c r="F43" s="424"/>
      <c r="G43" s="424"/>
      <c r="H43" s="431">
        <v>26000</v>
      </c>
      <c r="I43" s="552"/>
      <c r="J43" s="502"/>
    </row>
    <row r="44" spans="1:10" ht="14.1" customHeight="1">
      <c r="A44" s="429" t="s">
        <v>318</v>
      </c>
      <c r="B44" s="430"/>
      <c r="C44" s="430"/>
      <c r="D44" s="430"/>
      <c r="E44" s="430"/>
      <c r="F44" s="424"/>
      <c r="G44" s="424"/>
      <c r="H44" s="431">
        <v>26001</v>
      </c>
      <c r="I44" s="552"/>
      <c r="J44" s="502"/>
    </row>
    <row r="45" spans="1:10" ht="14.1" customHeight="1">
      <c r="A45" s="169"/>
      <c r="B45" s="96"/>
      <c r="C45" s="96"/>
      <c r="D45" s="548" t="s">
        <v>325</v>
      </c>
      <c r="E45" s="96"/>
      <c r="F45" s="167"/>
      <c r="G45" s="72"/>
      <c r="H45" s="71"/>
      <c r="I45" s="552"/>
      <c r="J45" s="309">
        <f>SUM(J35:J44)</f>
        <v>0</v>
      </c>
    </row>
    <row r="46" spans="1:10" ht="14.1" customHeight="1">
      <c r="A46" s="515" t="s">
        <v>319</v>
      </c>
      <c r="B46" s="516"/>
      <c r="C46" s="516"/>
      <c r="D46" s="516"/>
      <c r="E46" s="516"/>
      <c r="F46" s="518"/>
      <c r="G46" s="518"/>
      <c r="H46" s="519"/>
      <c r="I46" s="275"/>
      <c r="J46" s="538"/>
    </row>
    <row r="47" spans="1:10" ht="14.1" customHeight="1">
      <c r="A47" s="521"/>
      <c r="B47" s="522" t="s">
        <v>320</v>
      </c>
      <c r="C47" s="522"/>
      <c r="D47" s="522"/>
      <c r="E47" s="522"/>
      <c r="F47" s="415"/>
      <c r="G47" s="415"/>
      <c r="H47" s="523">
        <v>25600</v>
      </c>
      <c r="I47" s="524"/>
      <c r="J47" s="554"/>
    </row>
    <row r="48" spans="1:10" ht="14.1" customHeight="1">
      <c r="A48" s="429"/>
      <c r="B48" s="430" t="s">
        <v>321</v>
      </c>
      <c r="C48" s="430"/>
      <c r="D48" s="430"/>
      <c r="E48" s="430"/>
      <c r="F48" s="424"/>
      <c r="G48" s="424"/>
      <c r="H48" s="431">
        <v>25601</v>
      </c>
      <c r="I48" s="524"/>
      <c r="J48" s="555"/>
    </row>
    <row r="49" spans="1:11" ht="14.1" customHeight="1">
      <c r="A49" s="525"/>
      <c r="B49" s="526"/>
      <c r="C49" s="526"/>
      <c r="D49" s="526" t="s">
        <v>322</v>
      </c>
      <c r="E49" s="526"/>
      <c r="F49" s="527"/>
      <c r="G49" s="527"/>
      <c r="H49" s="528"/>
      <c r="I49" s="556"/>
      <c r="J49" s="428">
        <f>SUM(I47:I48)</f>
        <v>0</v>
      </c>
    </row>
    <row r="50" spans="1:11" ht="14.1" customHeight="1">
      <c r="A50" s="512"/>
      <c r="B50" s="98"/>
      <c r="C50" s="513"/>
      <c r="D50" s="513" t="s">
        <v>328</v>
      </c>
      <c r="E50" s="98"/>
      <c r="F50" s="513"/>
      <c r="G50" s="76"/>
      <c r="H50" s="185"/>
      <c r="I50" s="539"/>
      <c r="J50" s="514">
        <f>+J45+J49</f>
        <v>0</v>
      </c>
    </row>
    <row r="51" spans="1:11" ht="6" customHeight="1">
      <c r="A51" s="536"/>
      <c r="B51" s="193"/>
      <c r="C51" s="537"/>
      <c r="D51" s="537"/>
      <c r="E51" s="193"/>
      <c r="F51" s="537"/>
      <c r="G51" s="127"/>
      <c r="H51" s="540"/>
      <c r="I51" s="539"/>
      <c r="J51" s="541"/>
    </row>
    <row r="52" spans="1:11" ht="14.1" customHeight="1">
      <c r="A52" s="542" t="s">
        <v>26</v>
      </c>
      <c r="B52" s="543"/>
      <c r="C52" s="543"/>
      <c r="D52" s="543"/>
      <c r="E52" s="543"/>
      <c r="F52" s="281"/>
      <c r="G52" s="281"/>
      <c r="H52" s="519"/>
      <c r="I52" s="275"/>
      <c r="J52" s="535"/>
    </row>
    <row r="53" spans="1:11" ht="14.1" customHeight="1">
      <c r="A53" s="169" t="s">
        <v>154</v>
      </c>
      <c r="B53" s="96"/>
      <c r="C53" s="96"/>
      <c r="D53" s="96"/>
      <c r="E53" s="96"/>
      <c r="F53" s="72"/>
      <c r="G53" s="72"/>
      <c r="H53" s="71">
        <v>25100</v>
      </c>
      <c r="I53" s="552"/>
      <c r="J53" s="501"/>
    </row>
    <row r="54" spans="1:11" ht="14.1" customHeight="1">
      <c r="A54" s="169" t="s">
        <v>220</v>
      </c>
      <c r="B54" s="96"/>
      <c r="C54" s="96"/>
      <c r="D54" s="96"/>
      <c r="E54" s="96"/>
      <c r="F54" s="72"/>
      <c r="G54" s="72"/>
      <c r="H54" s="71"/>
      <c r="I54" s="552"/>
      <c r="J54" s="549"/>
    </row>
    <row r="55" spans="1:11" ht="14.1" customHeight="1">
      <c r="A55" s="169" t="s">
        <v>168</v>
      </c>
      <c r="B55" s="96"/>
      <c r="C55" s="96"/>
      <c r="D55" s="96"/>
      <c r="E55" s="96"/>
      <c r="F55" s="72"/>
      <c r="G55" s="72"/>
      <c r="H55" s="71">
        <v>29100</v>
      </c>
      <c r="I55" s="500"/>
      <c r="J55" s="553"/>
      <c r="K55" s="304"/>
    </row>
    <row r="56" spans="1:11" ht="14.1" customHeight="1">
      <c r="A56" s="429" t="s">
        <v>305</v>
      </c>
      <c r="B56" s="430"/>
      <c r="C56" s="430"/>
      <c r="D56" s="430"/>
      <c r="E56" s="430"/>
      <c r="F56" s="424"/>
      <c r="G56" s="424"/>
      <c r="H56" s="431">
        <v>29400</v>
      </c>
      <c r="I56" s="432">
        <f>(-I47-J43+I29)+(-I48-J44+I30)</f>
        <v>0</v>
      </c>
      <c r="J56" s="553"/>
      <c r="K56" s="304"/>
    </row>
    <row r="57" spans="1:11" ht="14.1" customHeight="1">
      <c r="A57" s="169" t="s">
        <v>167</v>
      </c>
      <c r="B57" s="96"/>
      <c r="C57" s="96"/>
      <c r="D57" s="96"/>
      <c r="E57" s="96"/>
      <c r="F57" s="72"/>
      <c r="G57" s="72"/>
      <c r="H57" s="71">
        <v>29300</v>
      </c>
      <c r="I57" s="500"/>
      <c r="J57" s="553"/>
    </row>
    <row r="58" spans="1:11" ht="14.1" customHeight="1">
      <c r="A58" s="169" t="s">
        <v>143</v>
      </c>
      <c r="B58" s="96"/>
      <c r="C58" s="96"/>
      <c r="D58" s="96"/>
      <c r="E58" s="96"/>
      <c r="F58" s="72"/>
      <c r="G58" s="72"/>
      <c r="H58" s="166">
        <v>29000</v>
      </c>
      <c r="I58" s="500"/>
      <c r="J58" s="553"/>
    </row>
    <row r="59" spans="1:11" ht="14.1" customHeight="1">
      <c r="A59" s="169"/>
      <c r="B59" s="96" t="s">
        <v>220</v>
      </c>
      <c r="C59" s="96"/>
      <c r="D59" s="96"/>
      <c r="E59" s="96"/>
      <c r="F59" s="72"/>
      <c r="G59" s="72"/>
      <c r="H59" s="71"/>
      <c r="I59" s="552"/>
      <c r="J59" s="309">
        <f>SUM(I55:I58)</f>
        <v>0</v>
      </c>
    </row>
    <row r="60" spans="1:11" ht="14.1" customHeight="1">
      <c r="A60" s="169"/>
      <c r="B60" s="96"/>
      <c r="C60" s="96"/>
      <c r="D60" s="167" t="s">
        <v>324</v>
      </c>
      <c r="E60" s="96"/>
      <c r="F60" s="167"/>
      <c r="G60" s="72"/>
      <c r="H60" s="71"/>
      <c r="I60" s="552"/>
      <c r="J60" s="309">
        <f>+J59+J53</f>
        <v>0</v>
      </c>
    </row>
    <row r="61" spans="1:11" ht="14.1" customHeight="1" thickBot="1">
      <c r="A61" s="169"/>
      <c r="B61" s="96"/>
      <c r="C61" s="96"/>
      <c r="D61" s="167" t="s">
        <v>323</v>
      </c>
      <c r="E61" s="96"/>
      <c r="F61" s="167"/>
      <c r="G61" s="72"/>
      <c r="H61" s="185"/>
      <c r="I61" s="552"/>
      <c r="J61" s="310">
        <f>+J60+J50</f>
        <v>0</v>
      </c>
      <c r="K61" s="593">
        <f>+J61-J32</f>
        <v>0</v>
      </c>
    </row>
    <row r="62" spans="1:11" ht="14.1" customHeight="1" thickTop="1">
      <c r="A62" s="224" t="s">
        <v>166</v>
      </c>
      <c r="B62" s="225"/>
      <c r="C62" s="225"/>
      <c r="D62" s="225"/>
      <c r="E62" s="225"/>
      <c r="F62" s="226"/>
      <c r="G62" s="226"/>
      <c r="H62" s="186"/>
      <c r="I62" s="433"/>
      <c r="J62" s="434" t="e">
        <f>J45/J27</f>
        <v>#DIV/0!</v>
      </c>
    </row>
    <row r="63" spans="1:11" ht="14.1" customHeight="1">
      <c r="A63" s="221" t="s">
        <v>267</v>
      </c>
      <c r="B63" s="222"/>
      <c r="C63" s="222"/>
      <c r="D63" s="222"/>
      <c r="E63" s="222"/>
      <c r="F63" s="223"/>
      <c r="G63" s="223"/>
      <c r="H63" s="437"/>
      <c r="I63" s="15"/>
      <c r="J63" s="495" t="e">
        <f>I4/J41</f>
        <v>#DIV/0!</v>
      </c>
    </row>
    <row r="64" spans="1:11" ht="14.1" customHeight="1" thickBot="1">
      <c r="A64" s="227" t="s">
        <v>174</v>
      </c>
      <c r="B64" s="228"/>
      <c r="C64" s="228"/>
      <c r="D64" s="228"/>
      <c r="E64" s="228"/>
      <c r="F64" s="229"/>
      <c r="G64" s="229"/>
      <c r="H64" s="123"/>
      <c r="I64" s="435"/>
      <c r="J64" s="436" t="e">
        <f>J45/J60</f>
        <v>#DIV/0!</v>
      </c>
    </row>
    <row r="65" spans="1:10" ht="17.25" customHeight="1" thickTop="1">
      <c r="A65" s="8" t="s">
        <v>164</v>
      </c>
      <c r="B65" s="8"/>
      <c r="C65" s="8"/>
      <c r="D65" s="8"/>
      <c r="E65" s="8"/>
      <c r="F65" s="14"/>
      <c r="G65" s="13"/>
      <c r="H65" s="13"/>
      <c r="I65" s="15"/>
      <c r="J65" s="12"/>
    </row>
    <row r="66" spans="1:10" ht="15.75" customHeight="1">
      <c r="A66" s="8" t="s">
        <v>175</v>
      </c>
      <c r="B66" s="8"/>
      <c r="C66" s="8"/>
      <c r="D66" s="8"/>
      <c r="E66" s="8"/>
      <c r="F66" s="14"/>
      <c r="G66" s="13"/>
      <c r="H66" s="13"/>
      <c r="I66" s="15"/>
      <c r="J66" s="12"/>
    </row>
    <row r="67" spans="1:10">
      <c r="A67" s="6" t="s">
        <v>268</v>
      </c>
    </row>
    <row r="68" spans="1:10">
      <c r="E68" s="403"/>
      <c r="F68" s="2" t="s">
        <v>265</v>
      </c>
    </row>
  </sheetData>
  <pageMargins left="0.45" right="0.45" top="0.5" bottom="0.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C31"/>
  <sheetViews>
    <sheetView zoomScaleNormal="100" workbookViewId="0"/>
  </sheetViews>
  <sheetFormatPr defaultColWidth="9.140625" defaultRowHeight="12.75"/>
  <cols>
    <col min="1" max="1" width="70.5703125" style="29" customWidth="1"/>
    <col min="2" max="2" width="12.7109375" style="29" customWidth="1"/>
    <col min="3" max="3" width="10.140625" style="29" bestFit="1" customWidth="1"/>
    <col min="4" max="16384" width="9.140625" style="29"/>
  </cols>
  <sheetData>
    <row r="1" spans="1:3" ht="51">
      <c r="A1" s="18" t="str">
        <f>'Pg 1'!A2</f>
        <v>Fair Name</v>
      </c>
      <c r="B1" s="399" t="str">
        <f>'Pg 1'!F2</f>
        <v>DAA # or fair name abbreviation</v>
      </c>
      <c r="C1" s="367" t="s">
        <v>235</v>
      </c>
    </row>
    <row r="2" spans="1:3" ht="17.45" customHeight="1">
      <c r="A2" s="244" t="s">
        <v>178</v>
      </c>
      <c r="B2" s="244" t="s">
        <v>172</v>
      </c>
      <c r="C2" s="99"/>
    </row>
    <row r="3" spans="1:3" ht="17.45" customHeight="1">
      <c r="A3" s="68"/>
      <c r="B3" s="68"/>
      <c r="C3" s="244"/>
    </row>
    <row r="4" spans="1:3" ht="17.45" customHeight="1">
      <c r="A4" s="303" t="s">
        <v>332</v>
      </c>
      <c r="B4" s="303"/>
      <c r="C4" s="246"/>
    </row>
    <row r="5" spans="1:3" s="407" customFormat="1" ht="17.45" customHeight="1">
      <c r="A5" s="405"/>
      <c r="B5" s="405"/>
      <c r="C5" s="47"/>
    </row>
    <row r="6" spans="1:3" s="407" customFormat="1" ht="17.45" customHeight="1">
      <c r="A6" s="300" t="s">
        <v>258</v>
      </c>
      <c r="B6" s="300"/>
      <c r="C6" s="47"/>
    </row>
    <row r="7" spans="1:3" s="407" customFormat="1" ht="17.45" customHeight="1">
      <c r="A7" s="300" t="s">
        <v>336</v>
      </c>
      <c r="B7" s="405"/>
      <c r="C7" s="47"/>
    </row>
    <row r="8" spans="1:3" s="407" customFormat="1" ht="17.45" customHeight="1">
      <c r="A8" s="405"/>
      <c r="B8" s="405"/>
      <c r="C8" s="47"/>
    </row>
    <row r="9" spans="1:3">
      <c r="A9" s="381" t="s">
        <v>257</v>
      </c>
      <c r="B9" s="380" t="s">
        <v>14</v>
      </c>
    </row>
    <row r="10" spans="1:3">
      <c r="A10" s="382"/>
      <c r="B10" s="383"/>
    </row>
    <row r="11" spans="1:3">
      <c r="A11" s="384" t="s">
        <v>239</v>
      </c>
      <c r="B11" s="385"/>
    </row>
    <row r="12" spans="1:3">
      <c r="A12" s="384" t="s">
        <v>244</v>
      </c>
      <c r="B12" s="396"/>
    </row>
    <row r="13" spans="1:3">
      <c r="A13" s="384" t="s">
        <v>241</v>
      </c>
      <c r="B13" s="396"/>
    </row>
    <row r="14" spans="1:3">
      <c r="A14" s="384" t="s">
        <v>237</v>
      </c>
      <c r="B14" s="396"/>
    </row>
    <row r="15" spans="1:3">
      <c r="A15" s="384" t="s">
        <v>245</v>
      </c>
      <c r="B15" s="396"/>
    </row>
    <row r="16" spans="1:3">
      <c r="A16" s="384" t="s">
        <v>238</v>
      </c>
      <c r="B16" s="396"/>
    </row>
    <row r="17" spans="1:3" ht="25.9" customHeight="1">
      <c r="A17" s="386" t="s">
        <v>240</v>
      </c>
      <c r="B17" s="396"/>
    </row>
    <row r="18" spans="1:3">
      <c r="A18" s="384" t="s">
        <v>242</v>
      </c>
      <c r="B18" s="396"/>
    </row>
    <row r="19" spans="1:3">
      <c r="A19" s="384" t="s">
        <v>243</v>
      </c>
      <c r="B19" s="396"/>
    </row>
    <row r="20" spans="1:3">
      <c r="A20" s="384" t="s">
        <v>246</v>
      </c>
      <c r="B20" s="396"/>
    </row>
    <row r="21" spans="1:3">
      <c r="A21" s="384"/>
      <c r="B21" s="396"/>
    </row>
    <row r="22" spans="1:3">
      <c r="A22" s="384"/>
      <c r="B22" s="396"/>
    </row>
    <row r="23" spans="1:3">
      <c r="A23" s="384"/>
      <c r="B23" s="396"/>
    </row>
    <row r="24" spans="1:3">
      <c r="A24" s="387"/>
      <c r="B24" s="396"/>
    </row>
    <row r="25" spans="1:3" ht="13.5" thickBot="1">
      <c r="A25" s="388"/>
      <c r="B25" s="397"/>
    </row>
    <row r="26" spans="1:3">
      <c r="A26" s="389" t="s">
        <v>333</v>
      </c>
      <c r="B26" s="390">
        <f>SUM(B11:B25)</f>
        <v>0</v>
      </c>
    </row>
    <row r="27" spans="1:3">
      <c r="A27" s="391" t="s">
        <v>334</v>
      </c>
      <c r="B27" s="392">
        <v>0</v>
      </c>
    </row>
    <row r="28" spans="1:3" ht="13.5" thickBot="1">
      <c r="A28" s="393" t="s">
        <v>335</v>
      </c>
      <c r="B28" s="394">
        <f>+B27-B26</f>
        <v>0</v>
      </c>
    </row>
    <row r="29" spans="1:3">
      <c r="A29" s="193"/>
      <c r="B29" s="193"/>
      <c r="C29" s="379"/>
    </row>
    <row r="30" spans="1:3">
      <c r="A30" s="193"/>
      <c r="B30" s="193"/>
      <c r="C30" s="379"/>
    </row>
    <row r="31" spans="1:3">
      <c r="A31" s="193"/>
      <c r="B31" s="193"/>
    </row>
  </sheetData>
  <sortState xmlns:xlrd2="http://schemas.microsoft.com/office/spreadsheetml/2017/richdata2" ref="A10:A18">
    <sortCondition ref="A10:A18"/>
  </sortState>
  <pageMargins left="0.7" right="0.7" top="0.75" bottom="0.7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C30"/>
  <sheetViews>
    <sheetView zoomScaleNormal="100" workbookViewId="0"/>
  </sheetViews>
  <sheetFormatPr defaultColWidth="9.140625" defaultRowHeight="12.75"/>
  <cols>
    <col min="1" max="1" width="48.42578125" style="29" customWidth="1"/>
    <col min="2" max="2" width="14.5703125" style="29" customWidth="1"/>
    <col min="3" max="3" width="11" style="29" customWidth="1"/>
    <col min="4" max="16384" width="9.140625" style="29"/>
  </cols>
  <sheetData>
    <row r="1" spans="1:3" ht="38.25">
      <c r="A1" s="18" t="str">
        <f>'Pg 1'!A2</f>
        <v>Fair Name</v>
      </c>
      <c r="B1" s="399" t="str">
        <f>'Pg 1'!F2</f>
        <v>DAA # or fair name abbreviation</v>
      </c>
      <c r="C1" s="367" t="s">
        <v>247</v>
      </c>
    </row>
    <row r="2" spans="1:3" ht="17.45" customHeight="1">
      <c r="A2" s="244" t="s">
        <v>178</v>
      </c>
      <c r="B2" s="244" t="s">
        <v>172</v>
      </c>
      <c r="C2" s="99"/>
    </row>
    <row r="3" spans="1:3" ht="17.45" customHeight="1">
      <c r="A3" s="68"/>
      <c r="B3" s="244"/>
      <c r="C3" s="99"/>
    </row>
    <row r="4" spans="1:3" ht="17.45" customHeight="1">
      <c r="A4" s="303" t="s">
        <v>338</v>
      </c>
      <c r="B4" s="246"/>
      <c r="C4" s="245"/>
    </row>
    <row r="5" spans="1:3" s="407" customFormat="1" ht="17.45" customHeight="1">
      <c r="A5" s="405"/>
      <c r="B5" s="47"/>
      <c r="C5" s="406"/>
    </row>
    <row r="6" spans="1:3" s="407" customFormat="1" ht="17.45" customHeight="1">
      <c r="A6" s="300" t="s">
        <v>261</v>
      </c>
      <c r="B6" s="47"/>
      <c r="C6" s="406"/>
    </row>
    <row r="7" spans="1:3" s="407" customFormat="1" ht="17.45" customHeight="1">
      <c r="A7" s="300" t="s">
        <v>337</v>
      </c>
      <c r="B7" s="47"/>
      <c r="C7" s="406"/>
    </row>
    <row r="8" spans="1:3" s="407" customFormat="1" ht="17.45" customHeight="1">
      <c r="A8" s="405"/>
      <c r="B8" s="47"/>
      <c r="C8" s="406"/>
    </row>
    <row r="9" spans="1:3">
      <c r="A9" s="381"/>
      <c r="B9" s="380" t="s">
        <v>14</v>
      </c>
    </row>
    <row r="10" spans="1:3">
      <c r="A10" s="382"/>
      <c r="B10" s="383"/>
    </row>
    <row r="11" spans="1:3">
      <c r="A11" s="384" t="s">
        <v>256</v>
      </c>
      <c r="B11" s="385"/>
    </row>
    <row r="12" spans="1:3">
      <c r="A12" s="384" t="s">
        <v>252</v>
      </c>
      <c r="B12" s="396"/>
    </row>
    <row r="13" spans="1:3">
      <c r="A13" s="384" t="s">
        <v>253</v>
      </c>
      <c r="B13" s="396"/>
    </row>
    <row r="14" spans="1:3">
      <c r="A14" s="384" t="s">
        <v>250</v>
      </c>
      <c r="B14" s="396"/>
    </row>
    <row r="15" spans="1:3">
      <c r="A15" s="384" t="s">
        <v>251</v>
      </c>
      <c r="B15" s="396"/>
    </row>
    <row r="16" spans="1:3">
      <c r="A16" s="386" t="s">
        <v>254</v>
      </c>
      <c r="B16" s="396"/>
    </row>
    <row r="17" spans="1:2">
      <c r="A17" s="384" t="s">
        <v>248</v>
      </c>
      <c r="B17" s="396"/>
    </row>
    <row r="18" spans="1:2">
      <c r="A18" s="384" t="s">
        <v>255</v>
      </c>
      <c r="B18" s="396"/>
    </row>
    <row r="19" spans="1:2">
      <c r="A19" s="384" t="s">
        <v>249</v>
      </c>
      <c r="B19" s="396"/>
    </row>
    <row r="20" spans="1:2">
      <c r="A20" s="384" t="s">
        <v>246</v>
      </c>
      <c r="B20" s="396"/>
    </row>
    <row r="21" spans="1:2">
      <c r="A21" s="384"/>
      <c r="B21" s="396"/>
    </row>
    <row r="22" spans="1:2">
      <c r="A22" s="384"/>
      <c r="B22" s="396"/>
    </row>
    <row r="23" spans="1:2">
      <c r="A23" s="384"/>
      <c r="B23" s="396"/>
    </row>
    <row r="24" spans="1:2">
      <c r="A24" s="387"/>
      <c r="B24" s="396"/>
    </row>
    <row r="25" spans="1:2" ht="13.5" thickBot="1">
      <c r="A25" s="388"/>
      <c r="B25" s="397"/>
    </row>
    <row r="26" spans="1:2">
      <c r="A26" s="389" t="s">
        <v>339</v>
      </c>
      <c r="B26" s="390">
        <f>SUM(B11:B25)</f>
        <v>0</v>
      </c>
    </row>
    <row r="27" spans="1:2">
      <c r="A27" s="391" t="s">
        <v>340</v>
      </c>
      <c r="B27" s="392">
        <v>0</v>
      </c>
    </row>
    <row r="28" spans="1:2" ht="13.5" thickBot="1">
      <c r="A28" s="393" t="s">
        <v>341</v>
      </c>
      <c r="B28" s="395">
        <f>+B27-B26</f>
        <v>0</v>
      </c>
    </row>
    <row r="29" spans="1:2">
      <c r="A29" s="193"/>
      <c r="B29" s="379"/>
    </row>
    <row r="30" spans="1:2">
      <c r="A30" s="379"/>
      <c r="B30" s="379"/>
    </row>
  </sheetData>
  <sortState xmlns:xlrd2="http://schemas.microsoft.com/office/spreadsheetml/2017/richdata2" ref="A11:A19">
    <sortCondition ref="A11:A19"/>
  </sortState>
  <pageMargins left="1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47"/>
  <sheetViews>
    <sheetView workbookViewId="0"/>
  </sheetViews>
  <sheetFormatPr defaultColWidth="9.140625" defaultRowHeight="12.75"/>
  <cols>
    <col min="1" max="1" width="8.42578125" style="6" customWidth="1"/>
    <col min="2" max="2" width="9.140625" style="6"/>
    <col min="3" max="3" width="9.5703125" style="6" customWidth="1"/>
    <col min="4" max="4" width="10.7109375" style="6" customWidth="1"/>
    <col min="5" max="7" width="16.140625" style="6" customWidth="1"/>
    <col min="8" max="16384" width="9.140625" style="6"/>
  </cols>
  <sheetData>
    <row r="1" spans="1:7" ht="17.25" customHeight="1">
      <c r="A1" s="18" t="str">
        <f>'Pg 1'!A2</f>
        <v>Fair Name</v>
      </c>
      <c r="B1" s="19"/>
      <c r="C1" s="19"/>
      <c r="D1" s="8"/>
      <c r="E1" s="249" t="str">
        <f>'Pg 1'!F2</f>
        <v>DAA # or fair name abbreviation</v>
      </c>
      <c r="F1" s="8"/>
      <c r="G1" s="250" t="s">
        <v>99</v>
      </c>
    </row>
    <row r="2" spans="1:7" ht="17.25" customHeight="1">
      <c r="A2" s="25" t="s">
        <v>178</v>
      </c>
      <c r="E2" s="45" t="s">
        <v>172</v>
      </c>
      <c r="G2" s="20"/>
    </row>
    <row r="3" spans="1:7" ht="9" customHeight="1">
      <c r="A3" s="8"/>
      <c r="E3" s="45"/>
      <c r="G3" s="20"/>
    </row>
    <row r="4" spans="1:7" ht="17.25" customHeight="1">
      <c r="A4" s="261" t="s">
        <v>342</v>
      </c>
      <c r="B4" s="262"/>
      <c r="C4" s="262"/>
      <c r="D4" s="262"/>
      <c r="E4" s="262"/>
      <c r="F4" s="262"/>
      <c r="G4" s="262"/>
    </row>
    <row r="5" spans="1:7" ht="17.25" customHeight="1" thickBot="1">
      <c r="A5" s="18"/>
    </row>
    <row r="6" spans="1:7" ht="17.25" customHeight="1" thickTop="1">
      <c r="A6" s="263"/>
      <c r="B6" s="264"/>
      <c r="C6" s="264"/>
      <c r="D6" s="265"/>
      <c r="E6" s="266" t="s">
        <v>10</v>
      </c>
      <c r="F6" s="267" t="s">
        <v>11</v>
      </c>
      <c r="G6" s="268"/>
    </row>
    <row r="7" spans="1:7" ht="17.25" customHeight="1">
      <c r="A7" s="269"/>
      <c r="B7" s="270" t="s">
        <v>27</v>
      </c>
      <c r="C7" s="270"/>
      <c r="D7" s="271"/>
      <c r="E7" s="272" t="s">
        <v>12</v>
      </c>
      <c r="F7" s="273" t="s">
        <v>13</v>
      </c>
      <c r="G7" s="274" t="s">
        <v>14</v>
      </c>
    </row>
    <row r="8" spans="1:7" ht="17.25" customHeight="1">
      <c r="A8" s="79" t="s">
        <v>194</v>
      </c>
      <c r="B8" s="8"/>
      <c r="C8" s="8"/>
      <c r="D8" s="8"/>
      <c r="E8" s="81"/>
      <c r="F8" s="82"/>
      <c r="G8" s="83"/>
    </row>
    <row r="9" spans="1:7" ht="17.25" customHeight="1">
      <c r="A9" s="79"/>
      <c r="B9" s="17" t="s">
        <v>28</v>
      </c>
      <c r="C9" s="8"/>
      <c r="D9" s="8"/>
      <c r="E9" s="333"/>
      <c r="F9" s="84"/>
      <c r="G9" s="336">
        <f>E9*F9</f>
        <v>0</v>
      </c>
    </row>
    <row r="10" spans="1:7" ht="17.25" customHeight="1">
      <c r="A10" s="79"/>
      <c r="B10" s="17"/>
      <c r="C10" s="17"/>
      <c r="D10" s="17"/>
      <c r="E10" s="333"/>
      <c r="F10" s="84"/>
      <c r="G10" s="85">
        <f t="shared" ref="G10:G18" si="0">E10*F10</f>
        <v>0</v>
      </c>
    </row>
    <row r="11" spans="1:7" ht="17.25" customHeight="1">
      <c r="A11" s="79"/>
      <c r="B11" s="17"/>
      <c r="C11" s="17"/>
      <c r="D11" s="17"/>
      <c r="E11" s="333"/>
      <c r="F11" s="84"/>
      <c r="G11" s="85">
        <f t="shared" si="0"/>
        <v>0</v>
      </c>
    </row>
    <row r="12" spans="1:7" ht="17.25" customHeight="1">
      <c r="A12" s="79"/>
      <c r="B12" s="17"/>
      <c r="C12" s="17"/>
      <c r="D12" s="17"/>
      <c r="E12" s="333"/>
      <c r="F12" s="84"/>
      <c r="G12" s="85">
        <f t="shared" si="0"/>
        <v>0</v>
      </c>
    </row>
    <row r="13" spans="1:7" ht="17.25" customHeight="1">
      <c r="A13" s="79"/>
      <c r="B13" s="17"/>
      <c r="C13" s="17"/>
      <c r="D13" s="17"/>
      <c r="E13" s="333"/>
      <c r="F13" s="84"/>
      <c r="G13" s="85">
        <f t="shared" si="0"/>
        <v>0</v>
      </c>
    </row>
    <row r="14" spans="1:7" ht="17.25" customHeight="1">
      <c r="A14" s="79"/>
      <c r="B14" s="17" t="s">
        <v>29</v>
      </c>
      <c r="C14" s="8"/>
      <c r="D14" s="8"/>
      <c r="E14" s="333"/>
      <c r="F14" s="84"/>
      <c r="G14" s="85">
        <f t="shared" si="0"/>
        <v>0</v>
      </c>
    </row>
    <row r="15" spans="1:7" ht="17.25" customHeight="1">
      <c r="A15" s="79"/>
      <c r="B15" s="17" t="s">
        <v>30</v>
      </c>
      <c r="C15" s="8"/>
      <c r="D15" s="8"/>
      <c r="E15" s="333"/>
      <c r="F15" s="84"/>
      <c r="G15" s="85">
        <f t="shared" si="0"/>
        <v>0</v>
      </c>
    </row>
    <row r="16" spans="1:7" ht="17.25" customHeight="1">
      <c r="A16" s="79"/>
      <c r="B16" s="17" t="s">
        <v>31</v>
      </c>
      <c r="C16" s="8"/>
      <c r="D16" s="8"/>
      <c r="E16" s="333"/>
      <c r="F16" s="84"/>
      <c r="G16" s="85">
        <f t="shared" si="0"/>
        <v>0</v>
      </c>
    </row>
    <row r="17" spans="1:7" ht="17.25" customHeight="1">
      <c r="A17" s="79"/>
      <c r="B17" s="17" t="s">
        <v>32</v>
      </c>
      <c r="C17" s="8"/>
      <c r="D17" s="8"/>
      <c r="E17" s="333"/>
      <c r="F17" s="84"/>
      <c r="G17" s="85">
        <f t="shared" si="0"/>
        <v>0</v>
      </c>
    </row>
    <row r="18" spans="1:7" ht="17.25" customHeight="1">
      <c r="A18" s="79"/>
      <c r="B18" s="17" t="s">
        <v>33</v>
      </c>
      <c r="C18" s="8"/>
      <c r="D18" s="8"/>
      <c r="E18" s="333"/>
      <c r="F18" s="84"/>
      <c r="G18" s="85">
        <f t="shared" si="0"/>
        <v>0</v>
      </c>
    </row>
    <row r="19" spans="1:7" ht="17.25" customHeight="1">
      <c r="A19" s="79"/>
      <c r="B19" s="8"/>
      <c r="C19" s="8" t="s">
        <v>15</v>
      </c>
      <c r="D19" s="8"/>
      <c r="E19" s="86"/>
      <c r="F19" s="275">
        <f>SUM(F8:F18)</f>
        <v>0</v>
      </c>
      <c r="G19" s="337">
        <f>SUM(G8:G18)</f>
        <v>0</v>
      </c>
    </row>
    <row r="20" spans="1:7" ht="17.25" customHeight="1">
      <c r="A20" s="79" t="s">
        <v>195</v>
      </c>
      <c r="B20" s="8"/>
      <c r="C20" s="8"/>
      <c r="D20" s="8"/>
      <c r="E20" s="8"/>
      <c r="F20" s="87"/>
      <c r="G20" s="566"/>
    </row>
    <row r="21" spans="1:7" ht="17.25" customHeight="1">
      <c r="A21" s="79"/>
      <c r="B21" s="17" t="s">
        <v>16</v>
      </c>
      <c r="C21" s="8"/>
      <c r="D21" s="8"/>
      <c r="E21" s="8"/>
      <c r="F21" s="88"/>
      <c r="G21" s="567"/>
    </row>
    <row r="22" spans="1:7" ht="17.25" customHeight="1">
      <c r="A22" s="79"/>
      <c r="B22" s="17" t="s">
        <v>34</v>
      </c>
      <c r="C22" s="8"/>
      <c r="D22" s="8"/>
      <c r="E22" s="8"/>
      <c r="F22" s="88"/>
      <c r="G22" s="567"/>
    </row>
    <row r="23" spans="1:7" ht="17.25" customHeight="1">
      <c r="A23" s="79"/>
      <c r="B23" s="17" t="s">
        <v>35</v>
      </c>
      <c r="C23" s="8"/>
      <c r="D23" s="8"/>
      <c r="E23" s="8"/>
      <c r="F23" s="88"/>
      <c r="G23" s="567"/>
    </row>
    <row r="24" spans="1:7" ht="17.25" customHeight="1">
      <c r="A24" s="79"/>
      <c r="B24" s="17" t="s">
        <v>36</v>
      </c>
      <c r="C24" s="8"/>
      <c r="D24" s="8"/>
      <c r="E24" s="8"/>
      <c r="F24" s="88"/>
      <c r="G24" s="567"/>
    </row>
    <row r="25" spans="1:7" ht="17.25" customHeight="1">
      <c r="A25" s="79"/>
      <c r="B25" s="17" t="s">
        <v>37</v>
      </c>
      <c r="C25" s="8"/>
      <c r="D25" s="8"/>
      <c r="E25" s="8"/>
      <c r="F25" s="88"/>
      <c r="G25" s="567"/>
    </row>
    <row r="26" spans="1:7" ht="17.25" customHeight="1">
      <c r="A26" s="79"/>
      <c r="B26" s="8"/>
      <c r="C26" s="8" t="s">
        <v>17</v>
      </c>
      <c r="D26" s="8"/>
      <c r="E26" s="8"/>
      <c r="F26" s="276">
        <f>SUM(F20:F25)</f>
        <v>0</v>
      </c>
      <c r="G26" s="567"/>
    </row>
    <row r="27" spans="1:7" ht="17.25" customHeight="1">
      <c r="A27" s="79" t="s">
        <v>95</v>
      </c>
      <c r="B27" s="8"/>
      <c r="C27" s="8"/>
      <c r="D27" s="8"/>
      <c r="E27" s="8"/>
      <c r="F27" s="277">
        <f>F19+F26</f>
        <v>0</v>
      </c>
      <c r="G27" s="338">
        <f>G19</f>
        <v>0</v>
      </c>
    </row>
    <row r="28" spans="1:7" ht="17.25" customHeight="1" thickBot="1">
      <c r="A28" s="90"/>
      <c r="B28" s="328" t="s">
        <v>96</v>
      </c>
      <c r="C28" s="80"/>
      <c r="D28" s="80"/>
      <c r="E28" s="80"/>
      <c r="F28" s="91"/>
      <c r="G28" s="339">
        <v>0</v>
      </c>
    </row>
    <row r="29" spans="1:7" ht="17.25" customHeight="1" thickTop="1">
      <c r="A29" s="8"/>
      <c r="B29" s="8"/>
      <c r="C29" s="8"/>
      <c r="D29" s="8"/>
      <c r="E29" s="8"/>
      <c r="F29" s="92"/>
      <c r="G29" s="93"/>
    </row>
    <row r="30" spans="1:7" ht="17.25" customHeight="1">
      <c r="A30" s="8"/>
      <c r="B30" s="8"/>
      <c r="C30" s="8"/>
      <c r="D30" s="8"/>
      <c r="E30" s="8"/>
      <c r="F30" s="92"/>
      <c r="G30" s="93"/>
    </row>
    <row r="31" spans="1:7" ht="17.25" customHeight="1">
      <c r="A31" s="94" t="s">
        <v>55</v>
      </c>
      <c r="F31" s="93"/>
      <c r="G31" s="93"/>
    </row>
    <row r="32" spans="1:7" ht="17.25" customHeight="1">
      <c r="A32" s="94" t="s">
        <v>56</v>
      </c>
      <c r="F32" s="93"/>
      <c r="G32" s="93"/>
    </row>
    <row r="33" spans="1:7" ht="17.25" customHeight="1">
      <c r="B33" s="6" t="s">
        <v>38</v>
      </c>
      <c r="F33" s="286">
        <f>F21</f>
        <v>0</v>
      </c>
      <c r="G33" s="93"/>
    </row>
    <row r="34" spans="1:7" ht="17.25" customHeight="1">
      <c r="B34" s="6" t="s">
        <v>196</v>
      </c>
      <c r="F34" s="287">
        <v>0</v>
      </c>
    </row>
    <row r="35" spans="1:7" ht="17.25" customHeight="1">
      <c r="E35" s="6" t="s">
        <v>39</v>
      </c>
      <c r="F35" s="288" t="e">
        <f>F33/F34</f>
        <v>#DIV/0!</v>
      </c>
    </row>
    <row r="36" spans="1:7" ht="17.25" customHeight="1"/>
    <row r="37" spans="1:7" ht="17.25" customHeight="1"/>
    <row r="38" spans="1:7" ht="17.25" customHeight="1"/>
    <row r="39" spans="1:7" ht="17.25" customHeight="1">
      <c r="A39" s="280" t="s">
        <v>18</v>
      </c>
      <c r="B39" s="281"/>
      <c r="C39" s="282"/>
      <c r="D39" s="283" t="s">
        <v>19</v>
      </c>
      <c r="E39" s="284" t="s">
        <v>20</v>
      </c>
      <c r="F39" s="285" t="s">
        <v>21</v>
      </c>
      <c r="G39" s="285" t="s">
        <v>22</v>
      </c>
    </row>
    <row r="40" spans="1:7" ht="17.25" customHeight="1">
      <c r="A40" s="329" t="s">
        <v>97</v>
      </c>
      <c r="B40" s="330"/>
      <c r="C40" s="331"/>
      <c r="D40" s="87"/>
      <c r="E40" s="332"/>
      <c r="F40" s="334">
        <f t="shared" ref="F40:F46" si="1">E40*D40</f>
        <v>0</v>
      </c>
      <c r="G40" s="87"/>
    </row>
    <row r="41" spans="1:7" ht="17.25" customHeight="1">
      <c r="A41" s="26"/>
      <c r="B41" s="17"/>
      <c r="C41" s="95"/>
      <c r="D41" s="88"/>
      <c r="E41" s="333"/>
      <c r="F41" s="318">
        <f t="shared" si="1"/>
        <v>0</v>
      </c>
      <c r="G41" s="88"/>
    </row>
    <row r="42" spans="1:7" ht="17.25" customHeight="1">
      <c r="A42" s="26"/>
      <c r="B42" s="17"/>
      <c r="C42" s="95"/>
      <c r="D42" s="88"/>
      <c r="E42" s="333"/>
      <c r="F42" s="318">
        <f t="shared" si="1"/>
        <v>0</v>
      </c>
      <c r="G42" s="88"/>
    </row>
    <row r="43" spans="1:7" ht="17.25" customHeight="1">
      <c r="A43" s="26"/>
      <c r="B43" s="17"/>
      <c r="C43" s="95"/>
      <c r="D43" s="88"/>
      <c r="E43" s="333"/>
      <c r="F43" s="318">
        <f t="shared" si="1"/>
        <v>0</v>
      </c>
      <c r="G43" s="88"/>
    </row>
    <row r="44" spans="1:7" ht="17.25" customHeight="1">
      <c r="A44" s="26"/>
      <c r="B44" s="17"/>
      <c r="C44" s="95"/>
      <c r="D44" s="88"/>
      <c r="E44" s="333"/>
      <c r="F44" s="318">
        <f t="shared" si="1"/>
        <v>0</v>
      </c>
      <c r="G44" s="88"/>
    </row>
    <row r="45" spans="1:7" ht="17.25" customHeight="1">
      <c r="A45" s="26"/>
      <c r="B45" s="17"/>
      <c r="C45" s="95"/>
      <c r="D45" s="88"/>
      <c r="E45" s="333"/>
      <c r="F45" s="318">
        <f t="shared" si="1"/>
        <v>0</v>
      </c>
      <c r="G45" s="88"/>
    </row>
    <row r="46" spans="1:7" ht="17.25" customHeight="1">
      <c r="A46" s="26"/>
      <c r="B46" s="17"/>
      <c r="C46" s="95"/>
      <c r="D46" s="88"/>
      <c r="E46" s="333"/>
      <c r="F46" s="318">
        <f t="shared" si="1"/>
        <v>0</v>
      </c>
      <c r="G46" s="88"/>
    </row>
    <row r="47" spans="1:7" ht="17.25" customHeight="1">
      <c r="A47" s="89" t="s">
        <v>193</v>
      </c>
      <c r="B47" s="89"/>
      <c r="C47" s="89"/>
      <c r="D47" s="89">
        <f>SUM(D40:D46)</f>
        <v>0</v>
      </c>
      <c r="E47" s="568"/>
      <c r="F47" s="335">
        <f>SUM(F40:F46)</f>
        <v>0</v>
      </c>
      <c r="G47" s="569"/>
    </row>
  </sheetData>
  <pageMargins left="0.7" right="0.7" top="0.75" bottom="0.75" header="0.3" footer="0.3"/>
  <pageSetup scale="8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H48"/>
  <sheetViews>
    <sheetView zoomScaleNormal="100" workbookViewId="0"/>
  </sheetViews>
  <sheetFormatPr defaultColWidth="9.140625" defaultRowHeight="12.75"/>
  <cols>
    <col min="1" max="1" width="43.42578125" style="29" customWidth="1"/>
    <col min="2" max="2" width="10.85546875" style="29" customWidth="1"/>
    <col min="3" max="3" width="12.5703125" style="29" customWidth="1"/>
    <col min="4" max="4" width="6.7109375" style="29" customWidth="1"/>
    <col min="5" max="5" width="10.42578125" style="29" customWidth="1"/>
    <col min="6" max="7" width="11.85546875" style="29" customWidth="1"/>
    <col min="8" max="16384" width="9.140625" style="29"/>
  </cols>
  <sheetData>
    <row r="1" spans="1:7" ht="17.45" customHeight="1">
      <c r="A1" s="18" t="str">
        <f>'Pg 1'!A2</f>
        <v>Fair Name</v>
      </c>
      <c r="B1" s="247"/>
      <c r="C1" s="366" t="str">
        <f>'Pg 1'!F2</f>
        <v>DAA # or fair name abbreviation</v>
      </c>
      <c r="E1" s="27"/>
      <c r="G1" s="367" t="s">
        <v>66</v>
      </c>
    </row>
    <row r="2" spans="1:7" ht="17.45" customHeight="1">
      <c r="A2" s="244" t="s">
        <v>178</v>
      </c>
      <c r="B2" s="248"/>
      <c r="C2" s="244" t="s">
        <v>172</v>
      </c>
      <c r="D2" s="28"/>
      <c r="E2" s="27"/>
      <c r="F2" s="99"/>
    </row>
    <row r="3" spans="1:7" ht="17.45" customHeight="1">
      <c r="A3" s="68"/>
      <c r="B3" s="27"/>
      <c r="C3" s="244"/>
      <c r="D3" s="28"/>
      <c r="E3" s="27"/>
      <c r="F3" s="99"/>
    </row>
    <row r="4" spans="1:7" ht="17.45" customHeight="1">
      <c r="A4" s="303" t="s">
        <v>343</v>
      </c>
      <c r="B4" s="246"/>
      <c r="C4" s="246"/>
      <c r="D4" s="246"/>
      <c r="E4" s="246"/>
      <c r="F4" s="245"/>
      <c r="G4" s="245"/>
    </row>
    <row r="5" spans="1:7" s="407" customFormat="1" ht="17.45" customHeight="1">
      <c r="A5" s="405"/>
      <c r="B5" s="47"/>
      <c r="C5" s="47"/>
      <c r="D5" s="47"/>
      <c r="E5" s="47"/>
      <c r="F5" s="406"/>
    </row>
    <row r="6" spans="1:7" s="407" customFormat="1" ht="17.45" customHeight="1">
      <c r="A6" s="408" t="s">
        <v>226</v>
      </c>
      <c r="B6" s="350"/>
      <c r="C6" s="47"/>
      <c r="D6" s="47"/>
      <c r="E6" s="47"/>
      <c r="F6" s="406"/>
    </row>
    <row r="7" spans="1:7" ht="17.45" customHeight="1">
      <c r="A7" s="30"/>
      <c r="B7" s="31"/>
      <c r="C7" s="31"/>
      <c r="D7" s="31"/>
      <c r="E7" s="32"/>
      <c r="F7" s="33"/>
    </row>
    <row r="8" spans="1:7" ht="17.45" customHeight="1">
      <c r="A8" s="348" t="s">
        <v>57</v>
      </c>
      <c r="B8" s="238" t="s">
        <v>54</v>
      </c>
      <c r="C8" s="239" t="s">
        <v>58</v>
      </c>
      <c r="D8" s="240"/>
      <c r="E8" s="239" t="s">
        <v>62</v>
      </c>
      <c r="F8" s="240"/>
      <c r="G8" s="350"/>
    </row>
    <row r="9" spans="1:7" ht="17.45" customHeight="1">
      <c r="A9" s="241"/>
      <c r="B9" s="241" t="s">
        <v>59</v>
      </c>
      <c r="C9" s="241"/>
      <c r="D9" s="241"/>
      <c r="E9" s="241"/>
      <c r="F9" s="241" t="s">
        <v>1</v>
      </c>
      <c r="G9" s="241" t="s">
        <v>298</v>
      </c>
    </row>
    <row r="10" spans="1:7" ht="17.45" customHeight="1">
      <c r="A10" s="242" t="s">
        <v>186</v>
      </c>
      <c r="B10" s="242" t="s">
        <v>60</v>
      </c>
      <c r="C10" s="242" t="s">
        <v>14</v>
      </c>
      <c r="D10" s="242" t="s">
        <v>61</v>
      </c>
      <c r="E10" s="242" t="s">
        <v>63</v>
      </c>
      <c r="F10" s="242" t="s">
        <v>185</v>
      </c>
      <c r="G10" s="242" t="s">
        <v>299</v>
      </c>
    </row>
    <row r="11" spans="1:7" ht="17.45" customHeight="1">
      <c r="A11" s="36"/>
      <c r="B11" s="34"/>
      <c r="C11" s="37"/>
      <c r="D11" s="38"/>
      <c r="E11" s="496"/>
      <c r="F11" s="39"/>
      <c r="G11" s="497"/>
    </row>
    <row r="12" spans="1:7" ht="17.25" customHeight="1">
      <c r="A12" s="36"/>
      <c r="B12" s="34"/>
      <c r="C12" s="37"/>
      <c r="D12" s="38"/>
      <c r="E12" s="496"/>
      <c r="F12" s="39"/>
      <c r="G12" s="497"/>
    </row>
    <row r="13" spans="1:7" ht="17.45" customHeight="1">
      <c r="A13" s="36"/>
      <c r="B13" s="34"/>
      <c r="C13" s="37"/>
      <c r="D13" s="38"/>
      <c r="E13" s="496"/>
      <c r="F13" s="39"/>
      <c r="G13" s="497"/>
    </row>
    <row r="14" spans="1:7" ht="17.45" customHeight="1">
      <c r="A14" s="36"/>
      <c r="B14" s="34"/>
      <c r="C14" s="37"/>
      <c r="D14" s="38"/>
      <c r="E14" s="496"/>
      <c r="F14" s="39"/>
      <c r="G14" s="497"/>
    </row>
    <row r="15" spans="1:7" ht="17.45" customHeight="1">
      <c r="A15" s="36"/>
      <c r="B15" s="34"/>
      <c r="C15" s="37"/>
      <c r="D15" s="38"/>
      <c r="E15" s="496"/>
      <c r="F15" s="39"/>
      <c r="G15" s="497"/>
    </row>
    <row r="16" spans="1:7" ht="17.45" customHeight="1">
      <c r="A16" s="36"/>
      <c r="B16" s="34"/>
      <c r="C16" s="37"/>
      <c r="D16" s="38"/>
      <c r="E16" s="496"/>
      <c r="F16" s="39"/>
      <c r="G16" s="497"/>
    </row>
    <row r="17" spans="1:7" ht="17.45" customHeight="1">
      <c r="A17" s="36"/>
      <c r="B17" s="34"/>
      <c r="C17" s="37"/>
      <c r="D17" s="38"/>
      <c r="E17" s="496"/>
      <c r="F17" s="39"/>
      <c r="G17" s="497"/>
    </row>
    <row r="18" spans="1:7" ht="17.45" customHeight="1">
      <c r="A18" s="36"/>
      <c r="B18" s="34"/>
      <c r="C18" s="37"/>
      <c r="D18" s="38"/>
      <c r="E18" s="496"/>
      <c r="F18" s="39"/>
      <c r="G18" s="497"/>
    </row>
    <row r="19" spans="1:7" ht="17.45" customHeight="1">
      <c r="A19" s="36"/>
      <c r="B19" s="34"/>
      <c r="C19" s="37"/>
      <c r="D19" s="38"/>
      <c r="E19" s="496"/>
      <c r="F19" s="39"/>
      <c r="G19" s="497"/>
    </row>
    <row r="20" spans="1:7" ht="17.45" customHeight="1">
      <c r="A20" s="36"/>
      <c r="B20" s="34"/>
      <c r="C20" s="37"/>
      <c r="D20" s="38"/>
      <c r="E20" s="496"/>
      <c r="F20" s="39"/>
      <c r="G20" s="497"/>
    </row>
    <row r="21" spans="1:7" ht="17.45" customHeight="1">
      <c r="A21" s="36"/>
      <c r="B21" s="34"/>
      <c r="C21" s="37"/>
      <c r="D21" s="38"/>
      <c r="E21" s="496"/>
      <c r="F21" s="39"/>
      <c r="G21" s="497"/>
    </row>
    <row r="22" spans="1:7" ht="17.45" customHeight="1">
      <c r="A22" s="36"/>
      <c r="B22" s="34"/>
      <c r="C22" s="37"/>
      <c r="D22" s="38"/>
      <c r="E22" s="496"/>
      <c r="F22" s="39"/>
      <c r="G22" s="497"/>
    </row>
    <row r="23" spans="1:7" ht="17.45" customHeight="1">
      <c r="A23" s="36"/>
      <c r="B23" s="34"/>
      <c r="C23" s="37"/>
      <c r="D23" s="38"/>
      <c r="E23" s="496"/>
      <c r="F23" s="39"/>
      <c r="G23" s="497"/>
    </row>
    <row r="24" spans="1:7" ht="17.45" customHeight="1">
      <c r="A24" s="36"/>
      <c r="B24" s="34"/>
      <c r="C24" s="37"/>
      <c r="D24" s="38"/>
      <c r="E24" s="496"/>
      <c r="F24" s="39"/>
      <c r="G24" s="497"/>
    </row>
    <row r="25" spans="1:7" ht="17.45" customHeight="1">
      <c r="A25" s="36"/>
      <c r="B25" s="34"/>
      <c r="C25" s="37"/>
      <c r="D25" s="38"/>
      <c r="E25" s="496"/>
      <c r="F25" s="39"/>
      <c r="G25" s="497"/>
    </row>
    <row r="26" spans="1:7" ht="17.45" customHeight="1">
      <c r="A26" s="36"/>
      <c r="B26" s="34"/>
      <c r="C26" s="37"/>
      <c r="D26" s="38"/>
      <c r="E26" s="496"/>
      <c r="F26" s="39"/>
      <c r="G26" s="497"/>
    </row>
    <row r="27" spans="1:7" ht="17.45" customHeight="1">
      <c r="A27" s="36"/>
      <c r="B27" s="34"/>
      <c r="C27" s="37"/>
      <c r="D27" s="38"/>
      <c r="E27" s="496"/>
      <c r="F27" s="39"/>
      <c r="G27" s="497"/>
    </row>
    <row r="28" spans="1:7" ht="17.45" customHeight="1">
      <c r="A28" s="36"/>
      <c r="B28" s="34"/>
      <c r="C28" s="37"/>
      <c r="D28" s="38"/>
      <c r="E28" s="496"/>
      <c r="F28" s="39"/>
      <c r="G28" s="497"/>
    </row>
    <row r="29" spans="1:7" ht="17.45" customHeight="1">
      <c r="A29" s="36"/>
      <c r="B29" s="34"/>
      <c r="C29" s="37"/>
      <c r="D29" s="38"/>
      <c r="E29" s="496"/>
      <c r="F29" s="39"/>
      <c r="G29" s="497"/>
    </row>
    <row r="30" spans="1:7" ht="17.45" customHeight="1">
      <c r="A30" s="36"/>
      <c r="B30" s="34"/>
      <c r="C30" s="37"/>
      <c r="D30" s="38"/>
      <c r="E30" s="496"/>
      <c r="F30" s="39"/>
      <c r="G30" s="497"/>
    </row>
    <row r="31" spans="1:7" ht="17.45" customHeight="1">
      <c r="A31" s="36"/>
      <c r="B31" s="34"/>
      <c r="C31" s="37"/>
      <c r="D31" s="38"/>
      <c r="E31" s="496"/>
      <c r="F31" s="39"/>
      <c r="G31" s="497"/>
    </row>
    <row r="32" spans="1:7" ht="17.45" customHeight="1">
      <c r="A32" s="36"/>
      <c r="B32" s="34"/>
      <c r="C32" s="37"/>
      <c r="D32" s="38"/>
      <c r="E32" s="496"/>
      <c r="F32" s="39"/>
      <c r="G32" s="497"/>
    </row>
    <row r="33" spans="1:8" ht="17.45" customHeight="1">
      <c r="A33" s="36"/>
      <c r="B33" s="34"/>
      <c r="C33" s="37"/>
      <c r="D33" s="38"/>
      <c r="E33" s="496"/>
      <c r="F33" s="39"/>
      <c r="G33" s="497"/>
    </row>
    <row r="34" spans="1:8" ht="17.45" customHeight="1">
      <c r="A34" s="36"/>
      <c r="B34" s="34"/>
      <c r="C34" s="37"/>
      <c r="D34" s="38"/>
      <c r="E34" s="496"/>
      <c r="F34" s="39"/>
      <c r="G34" s="497"/>
    </row>
    <row r="35" spans="1:8" ht="17.45" customHeight="1">
      <c r="A35" s="36"/>
      <c r="B35" s="34"/>
      <c r="C35" s="37"/>
      <c r="D35" s="38"/>
      <c r="E35" s="496"/>
      <c r="F35" s="39"/>
      <c r="G35" s="497"/>
    </row>
    <row r="36" spans="1:8" ht="17.45" customHeight="1">
      <c r="A36" s="36"/>
      <c r="B36" s="34"/>
      <c r="C36" s="37"/>
      <c r="D36" s="38"/>
      <c r="E36" s="496"/>
      <c r="F36" s="39"/>
      <c r="G36" s="497"/>
    </row>
    <row r="37" spans="1:8" ht="17.45" customHeight="1">
      <c r="A37" s="36"/>
      <c r="B37" s="34"/>
      <c r="C37" s="37"/>
      <c r="D37" s="38"/>
      <c r="E37" s="496"/>
      <c r="F37" s="39"/>
      <c r="G37" s="497"/>
    </row>
    <row r="38" spans="1:8" ht="17.45" customHeight="1">
      <c r="A38" s="36"/>
      <c r="B38" s="34"/>
      <c r="C38" s="37"/>
      <c r="D38" s="38"/>
      <c r="E38" s="496"/>
      <c r="F38" s="39"/>
      <c r="G38" s="497"/>
    </row>
    <row r="39" spans="1:8" ht="17.45" customHeight="1">
      <c r="A39" s="36"/>
      <c r="B39" s="34"/>
      <c r="C39" s="37"/>
      <c r="D39" s="38"/>
      <c r="E39" s="496"/>
      <c r="F39" s="39"/>
      <c r="G39" s="498"/>
    </row>
    <row r="40" spans="1:8" ht="17.45" customHeight="1">
      <c r="A40" s="36"/>
      <c r="B40" s="34"/>
      <c r="C40" s="37"/>
      <c r="D40" s="38"/>
      <c r="E40" s="496"/>
      <c r="F40" s="39"/>
      <c r="G40" s="574" t="s">
        <v>40</v>
      </c>
    </row>
    <row r="41" spans="1:8" ht="17.45" customHeight="1">
      <c r="A41" s="40"/>
      <c r="B41" s="35"/>
      <c r="C41" s="41"/>
      <c r="D41" s="42"/>
      <c r="E41" s="499"/>
      <c r="F41" s="43"/>
      <c r="G41" s="498">
        <f>SUM(G11:G39)</f>
        <v>0</v>
      </c>
      <c r="H41" s="592">
        <f>+G41-'Sch 1'!J41</f>
        <v>0</v>
      </c>
    </row>
    <row r="43" spans="1:8">
      <c r="A43" s="370" t="s">
        <v>229</v>
      </c>
    </row>
    <row r="44" spans="1:8">
      <c r="A44" s="370" t="s">
        <v>259</v>
      </c>
    </row>
    <row r="45" spans="1:8">
      <c r="A45" s="370" t="s">
        <v>230</v>
      </c>
    </row>
    <row r="46" spans="1:8">
      <c r="A46" s="370" t="s">
        <v>234</v>
      </c>
    </row>
    <row r="47" spans="1:8">
      <c r="A47" s="370" t="s">
        <v>231</v>
      </c>
    </row>
    <row r="48" spans="1:8">
      <c r="A48" s="370" t="s">
        <v>232</v>
      </c>
    </row>
  </sheetData>
  <pageMargins left="0.7" right="0.7" top="0.75" bottom="0.75" header="0.3" footer="0.3"/>
  <pageSetup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I48"/>
  <sheetViews>
    <sheetView workbookViewId="0"/>
  </sheetViews>
  <sheetFormatPr defaultColWidth="9.140625" defaultRowHeight="12.75"/>
  <cols>
    <col min="1" max="1" width="8.42578125" style="100" customWidth="1"/>
    <col min="2" max="2" width="9.140625" style="100"/>
    <col min="3" max="3" width="9.5703125" style="100" customWidth="1"/>
    <col min="4" max="4" width="10.7109375" style="100" customWidth="1"/>
    <col min="5" max="5" width="31.140625" style="100" customWidth="1"/>
    <col min="6" max="6" width="13.7109375" style="177" customWidth="1"/>
    <col min="7" max="8" width="15.42578125" style="100" customWidth="1"/>
    <col min="9" max="12" width="10.140625" style="100" customWidth="1"/>
    <col min="13" max="19" width="12" style="100" customWidth="1"/>
    <col min="20" max="16384" width="9.140625" style="100"/>
  </cols>
  <sheetData>
    <row r="1" spans="1:8" ht="21" customHeight="1">
      <c r="A1" s="18" t="str">
        <f>'Pg 1'!A2</f>
        <v>Fair Name</v>
      </c>
      <c r="B1" s="115"/>
      <c r="C1" s="115"/>
      <c r="D1" s="105"/>
      <c r="E1" s="341" t="str">
        <f>'Pg 1'!F2</f>
        <v>DAA # or fair name abbreviation</v>
      </c>
      <c r="F1" s="175"/>
      <c r="G1" s="105"/>
      <c r="H1" s="368" t="s">
        <v>117</v>
      </c>
    </row>
    <row r="2" spans="1:8" ht="12.75" customHeight="1">
      <c r="A2" s="117" t="s">
        <v>178</v>
      </c>
      <c r="B2" s="117"/>
      <c r="C2" s="117"/>
      <c r="D2" s="117"/>
      <c r="E2" s="117" t="s">
        <v>172</v>
      </c>
      <c r="F2" s="252"/>
      <c r="G2" s="253"/>
      <c r="H2" s="251"/>
    </row>
    <row r="3" spans="1:8" ht="13.5" customHeight="1" thickBot="1">
      <c r="A3" s="120"/>
      <c r="B3" s="119"/>
      <c r="C3" s="103"/>
      <c r="D3" s="103"/>
      <c r="E3" s="119"/>
      <c r="F3" s="173"/>
      <c r="G3" s="119"/>
      <c r="H3" s="118"/>
    </row>
    <row r="4" spans="1:8" ht="26.25" thickTop="1">
      <c r="A4" s="233" t="s">
        <v>297</v>
      </c>
      <c r="B4" s="234"/>
      <c r="C4" s="234"/>
      <c r="D4" s="234"/>
      <c r="E4" s="254"/>
      <c r="F4" s="260" t="s">
        <v>146</v>
      </c>
      <c r="G4" s="362" t="str">
        <f>'Pg 1'!J4:J5</f>
        <v xml:space="preserve">Jan 1 to Dec 31, </v>
      </c>
      <c r="H4" s="363" t="str">
        <f>G4</f>
        <v xml:space="preserve">Jan 1 to Dec 31, </v>
      </c>
    </row>
    <row r="5" spans="1:8" ht="17.25" customHeight="1">
      <c r="A5" s="116"/>
      <c r="B5" s="115"/>
      <c r="C5" s="115"/>
      <c r="D5" s="115"/>
      <c r="E5" s="115"/>
      <c r="F5" s="174"/>
      <c r="G5" s="126"/>
      <c r="H5" s="125"/>
    </row>
    <row r="6" spans="1:8" ht="17.25" customHeight="1">
      <c r="A6" s="255" t="s">
        <v>214</v>
      </c>
      <c r="B6" s="256"/>
      <c r="C6" s="256"/>
      <c r="D6" s="256"/>
      <c r="E6" s="256"/>
      <c r="F6" s="178" t="s">
        <v>161</v>
      </c>
      <c r="G6" s="570"/>
      <c r="H6" s="315"/>
    </row>
    <row r="7" spans="1:8" ht="17.25" customHeight="1">
      <c r="A7" s="112"/>
      <c r="B7" s="110"/>
      <c r="C7" s="110"/>
      <c r="D7" s="110"/>
      <c r="E7" s="110"/>
      <c r="F7" s="178"/>
      <c r="G7" s="552"/>
      <c r="H7" s="550"/>
    </row>
    <row r="8" spans="1:8" ht="17.25" customHeight="1">
      <c r="A8" s="255" t="s">
        <v>116</v>
      </c>
      <c r="B8" s="256"/>
      <c r="C8" s="256"/>
      <c r="D8" s="256"/>
      <c r="E8" s="256"/>
      <c r="F8" s="178"/>
      <c r="G8" s="551"/>
      <c r="H8" s="550"/>
    </row>
    <row r="9" spans="1:8" ht="17.25" customHeight="1">
      <c r="A9" s="111"/>
      <c r="B9" s="110" t="s">
        <v>107</v>
      </c>
      <c r="C9" s="110"/>
      <c r="D9" s="110"/>
      <c r="E9" s="110"/>
      <c r="F9" s="178"/>
      <c r="G9" s="552"/>
      <c r="H9" s="314"/>
    </row>
    <row r="10" spans="1:8" ht="20.25" customHeight="1">
      <c r="A10" s="111"/>
      <c r="B10" s="110" t="s">
        <v>115</v>
      </c>
      <c r="C10" s="110"/>
      <c r="D10" s="110"/>
      <c r="E10" s="110"/>
      <c r="F10" s="174"/>
      <c r="G10" s="551"/>
      <c r="H10" s="571"/>
    </row>
    <row r="11" spans="1:8" ht="17.25" customHeight="1">
      <c r="A11" s="111"/>
      <c r="B11" s="113" t="s">
        <v>188</v>
      </c>
      <c r="C11" s="110"/>
      <c r="D11" s="110"/>
      <c r="E11" s="110"/>
      <c r="F11" s="174"/>
      <c r="G11" s="375"/>
      <c r="H11" s="550"/>
    </row>
    <row r="12" spans="1:8" ht="17.25" customHeight="1">
      <c r="A12" s="111"/>
      <c r="B12" s="113" t="s">
        <v>114</v>
      </c>
      <c r="C12" s="110"/>
      <c r="D12" s="110"/>
      <c r="E12" s="110"/>
      <c r="F12" s="174"/>
      <c r="G12" s="375"/>
      <c r="H12" s="549"/>
    </row>
    <row r="13" spans="1:8" ht="17.25" customHeight="1">
      <c r="A13" s="111"/>
      <c r="B13" s="237" t="s">
        <v>113</v>
      </c>
      <c r="C13" s="110"/>
      <c r="D13" s="110"/>
      <c r="E13" s="110"/>
      <c r="F13" s="174"/>
      <c r="G13" s="375"/>
      <c r="H13" s="550"/>
    </row>
    <row r="14" spans="1:8" ht="17.25" customHeight="1">
      <c r="A14" s="111"/>
      <c r="B14" s="113" t="s">
        <v>112</v>
      </c>
      <c r="C14" s="110"/>
      <c r="D14" s="110"/>
      <c r="E14" s="110"/>
      <c r="F14" s="174"/>
      <c r="G14" s="375"/>
      <c r="H14" s="549"/>
    </row>
    <row r="15" spans="1:8" ht="17.25" customHeight="1">
      <c r="A15" s="111"/>
      <c r="B15" s="113" t="s">
        <v>111</v>
      </c>
      <c r="C15" s="110"/>
      <c r="D15" s="110"/>
      <c r="E15" s="110"/>
      <c r="F15" s="174"/>
      <c r="G15" s="375"/>
      <c r="H15" s="550"/>
    </row>
    <row r="16" spans="1:8" ht="17.25" customHeight="1">
      <c r="A16" s="111"/>
      <c r="B16" s="113" t="s">
        <v>110</v>
      </c>
      <c r="C16" s="110"/>
      <c r="D16" s="110"/>
      <c r="E16" s="110"/>
      <c r="F16" s="174"/>
      <c r="G16" s="375"/>
      <c r="H16" s="549"/>
    </row>
    <row r="17" spans="1:9" ht="17.25" customHeight="1">
      <c r="A17" s="111"/>
      <c r="B17" s="113" t="s">
        <v>109</v>
      </c>
      <c r="C17" s="110"/>
      <c r="D17" s="110"/>
      <c r="E17" s="110"/>
      <c r="F17" s="174"/>
      <c r="G17" s="375"/>
      <c r="H17" s="550"/>
    </row>
    <row r="18" spans="1:9" ht="17.25" customHeight="1">
      <c r="A18" s="111"/>
      <c r="B18" s="113"/>
      <c r="C18" s="110" t="s">
        <v>145</v>
      </c>
      <c r="D18" s="110"/>
      <c r="E18" s="110"/>
      <c r="F18" s="174"/>
      <c r="G18" s="570"/>
      <c r="H18" s="319">
        <f>SUM(G11:G17)</f>
        <v>0</v>
      </c>
    </row>
    <row r="19" spans="1:9" ht="20.25" customHeight="1">
      <c r="A19" s="111"/>
      <c r="B19" s="110" t="s">
        <v>105</v>
      </c>
      <c r="C19" s="110"/>
      <c r="D19" s="110"/>
      <c r="E19" s="110"/>
      <c r="F19" s="174"/>
      <c r="G19" s="552"/>
      <c r="H19" s="314"/>
    </row>
    <row r="20" spans="1:9" ht="20.25" customHeight="1">
      <c r="A20" s="111"/>
      <c r="B20" s="110" t="s">
        <v>104</v>
      </c>
      <c r="C20" s="110"/>
      <c r="D20" s="110"/>
      <c r="E20" s="110"/>
      <c r="F20" s="174"/>
      <c r="G20" s="551"/>
      <c r="H20" s="314"/>
    </row>
    <row r="21" spans="1:9" ht="20.25" customHeight="1">
      <c r="A21" s="111"/>
      <c r="B21" s="110" t="s">
        <v>216</v>
      </c>
      <c r="C21" s="110"/>
      <c r="D21" s="110"/>
      <c r="F21" s="174"/>
      <c r="G21" s="552"/>
      <c r="H21" s="314"/>
    </row>
    <row r="22" spans="1:9" ht="17.25" customHeight="1">
      <c r="A22" s="111"/>
      <c r="B22" s="110"/>
      <c r="C22" s="114" t="s">
        <v>108</v>
      </c>
      <c r="D22" s="110"/>
      <c r="E22" s="110"/>
      <c r="F22" s="174"/>
      <c r="G22" s="551"/>
      <c r="H22" s="319">
        <f>SUM(H9:H21)</f>
        <v>0</v>
      </c>
    </row>
    <row r="23" spans="1:9" ht="17.25" customHeight="1">
      <c r="A23" s="111"/>
      <c r="B23" s="110"/>
      <c r="C23" s="110"/>
      <c r="D23" s="110"/>
      <c r="E23" s="110"/>
      <c r="F23" s="178"/>
      <c r="G23" s="552"/>
      <c r="H23" s="550"/>
    </row>
    <row r="24" spans="1:9" ht="17.25" customHeight="1">
      <c r="A24" s="255" t="s">
        <v>144</v>
      </c>
      <c r="B24" s="256"/>
      <c r="C24" s="256"/>
      <c r="D24" s="256"/>
      <c r="E24" s="256"/>
      <c r="F24" s="179"/>
      <c r="G24" s="551"/>
      <c r="H24" s="550"/>
    </row>
    <row r="25" spans="1:9" ht="17.25" customHeight="1">
      <c r="A25" s="111"/>
      <c r="B25" s="110" t="s">
        <v>107</v>
      </c>
      <c r="C25" s="110"/>
      <c r="D25" s="110"/>
      <c r="E25" s="110"/>
      <c r="F25" s="178"/>
      <c r="G25" s="552"/>
      <c r="H25" s="314"/>
    </row>
    <row r="26" spans="1:9" ht="17.25" customHeight="1">
      <c r="A26" s="111"/>
      <c r="B26" s="110" t="s">
        <v>106</v>
      </c>
      <c r="C26" s="110"/>
      <c r="D26" s="110"/>
      <c r="E26" s="110"/>
      <c r="F26" s="174"/>
      <c r="G26" s="551"/>
      <c r="H26" s="314"/>
    </row>
    <row r="27" spans="1:9" ht="17.25" customHeight="1">
      <c r="A27" s="111"/>
      <c r="B27" s="110" t="s">
        <v>105</v>
      </c>
      <c r="C27" s="110"/>
      <c r="D27" s="110"/>
      <c r="E27" s="110"/>
      <c r="F27" s="174"/>
      <c r="G27" s="552"/>
      <c r="H27" s="314"/>
    </row>
    <row r="28" spans="1:9" ht="17.25" customHeight="1">
      <c r="A28" s="111"/>
      <c r="B28" s="110" t="s">
        <v>104</v>
      </c>
      <c r="C28" s="110"/>
      <c r="D28" s="110"/>
      <c r="E28" s="110"/>
      <c r="F28" s="174"/>
      <c r="G28" s="551"/>
      <c r="H28" s="314"/>
    </row>
    <row r="29" spans="1:9" ht="17.25" customHeight="1">
      <c r="A29" s="111"/>
      <c r="B29" s="110" t="s">
        <v>216</v>
      </c>
      <c r="C29" s="110"/>
      <c r="D29" s="110"/>
      <c r="E29" s="110"/>
      <c r="F29" s="174"/>
      <c r="G29" s="552"/>
      <c r="H29" s="314"/>
    </row>
    <row r="30" spans="1:9" ht="17.25" customHeight="1">
      <c r="A30" s="111"/>
      <c r="B30" s="110"/>
      <c r="C30" s="114" t="s">
        <v>103</v>
      </c>
      <c r="D30" s="110"/>
      <c r="E30" s="110"/>
      <c r="F30" s="178"/>
      <c r="G30" s="551"/>
      <c r="H30" s="319">
        <f>SUM(H25:H29)</f>
        <v>0</v>
      </c>
    </row>
    <row r="31" spans="1:9" ht="17.25" customHeight="1">
      <c r="A31" s="111"/>
      <c r="B31" s="110"/>
      <c r="C31" s="110"/>
      <c r="D31" s="110"/>
      <c r="E31" s="110"/>
      <c r="F31" s="178"/>
      <c r="G31" s="552"/>
      <c r="H31" s="550"/>
    </row>
    <row r="32" spans="1:9" ht="17.25" customHeight="1">
      <c r="A32" s="255" t="s">
        <v>213</v>
      </c>
      <c r="B32" s="256"/>
      <c r="C32" s="256"/>
      <c r="D32" s="256"/>
      <c r="E32" s="256"/>
      <c r="F32" s="179"/>
      <c r="G32" s="551"/>
      <c r="H32" s="319">
        <f>+H22+H6-H30</f>
        <v>0</v>
      </c>
      <c r="I32" s="592">
        <f>+H32-'Sch 1'!J19</f>
        <v>0</v>
      </c>
    </row>
    <row r="33" spans="1:9" ht="17.25" customHeight="1">
      <c r="A33" s="171"/>
      <c r="B33" s="172"/>
      <c r="C33" s="172"/>
      <c r="D33" s="172"/>
      <c r="E33" s="172"/>
      <c r="F33" s="180"/>
      <c r="G33" s="552"/>
      <c r="H33" s="550"/>
      <c r="I33" s="340"/>
    </row>
    <row r="34" spans="1:9" ht="17.25" customHeight="1">
      <c r="A34" s="255" t="s">
        <v>102</v>
      </c>
      <c r="B34" s="256"/>
      <c r="C34" s="256"/>
      <c r="D34" s="256"/>
      <c r="E34" s="256"/>
      <c r="F34" s="179"/>
      <c r="G34" s="551"/>
      <c r="H34" s="550"/>
      <c r="I34" s="340"/>
    </row>
    <row r="35" spans="1:9" ht="17.25" customHeight="1">
      <c r="A35" s="116"/>
      <c r="B35" s="115" t="s">
        <v>101</v>
      </c>
      <c r="C35" s="115"/>
      <c r="D35" s="115"/>
      <c r="E35" s="115"/>
      <c r="F35" s="181" t="s">
        <v>161</v>
      </c>
      <c r="G35" s="552"/>
      <c r="H35" s="314"/>
      <c r="I35" s="340"/>
    </row>
    <row r="36" spans="1:9" ht="17.25" customHeight="1">
      <c r="A36" s="111"/>
      <c r="B36" s="113" t="s">
        <v>171</v>
      </c>
      <c r="C36" s="110"/>
      <c r="D36" s="110"/>
      <c r="E36" s="110"/>
      <c r="F36" s="178"/>
      <c r="G36" s="551"/>
      <c r="H36" s="314"/>
      <c r="I36" s="340"/>
    </row>
    <row r="37" spans="1:9" ht="17.25" customHeight="1">
      <c r="A37" s="111"/>
      <c r="B37" s="113" t="s">
        <v>301</v>
      </c>
      <c r="C37" s="110"/>
      <c r="D37" s="110"/>
      <c r="E37" s="110"/>
      <c r="F37" s="178"/>
      <c r="G37" s="552"/>
      <c r="H37" s="314"/>
      <c r="I37" s="340"/>
    </row>
    <row r="38" spans="1:9" ht="17.25" customHeight="1">
      <c r="A38" s="111"/>
      <c r="B38" s="113" t="s">
        <v>215</v>
      </c>
      <c r="C38" s="105"/>
      <c r="D38" s="110"/>
      <c r="E38" s="110"/>
      <c r="F38" s="178" t="s">
        <v>147</v>
      </c>
      <c r="G38" s="551"/>
      <c r="H38" s="319"/>
      <c r="I38" s="340"/>
    </row>
    <row r="39" spans="1:9" ht="17.25" customHeight="1">
      <c r="A39" s="111"/>
      <c r="B39" s="110"/>
      <c r="C39" s="114" t="s">
        <v>187</v>
      </c>
      <c r="D39" s="110"/>
      <c r="E39" s="110"/>
      <c r="F39" s="178"/>
      <c r="G39" s="552"/>
      <c r="H39" s="312">
        <f>SUM(H35:H38)</f>
        <v>0</v>
      </c>
      <c r="I39" s="592">
        <f>+H39+'Sch 1'!J20</f>
        <v>0</v>
      </c>
    </row>
    <row r="40" spans="1:9" ht="17.25" customHeight="1">
      <c r="A40" s="111"/>
      <c r="B40" s="110"/>
      <c r="C40" s="110"/>
      <c r="D40" s="110"/>
      <c r="E40" s="110"/>
      <c r="F40" s="178"/>
      <c r="G40" s="551"/>
      <c r="H40" s="550"/>
      <c r="I40" s="340"/>
    </row>
    <row r="41" spans="1:9" ht="17.25" customHeight="1">
      <c r="A41" s="255" t="s">
        <v>221</v>
      </c>
      <c r="B41" s="256"/>
      <c r="C41" s="256"/>
      <c r="D41" s="256"/>
      <c r="E41" s="256"/>
      <c r="F41" s="179"/>
      <c r="G41" s="552"/>
      <c r="H41" s="312">
        <f>H32-H39</f>
        <v>0</v>
      </c>
      <c r="I41" s="592">
        <f>+H41-'Sch 1'!J21</f>
        <v>0</v>
      </c>
    </row>
    <row r="42" spans="1:9" ht="17.25" customHeight="1">
      <c r="A42" s="112" t="s">
        <v>184</v>
      </c>
      <c r="B42" s="110"/>
      <c r="C42" s="105"/>
      <c r="D42" s="110"/>
      <c r="E42" s="110"/>
      <c r="F42" s="178"/>
      <c r="G42" s="551"/>
      <c r="H42" s="313"/>
      <c r="I42" s="594">
        <f>-I41</f>
        <v>0</v>
      </c>
    </row>
    <row r="43" spans="1:9" ht="26.25" customHeight="1" thickBot="1">
      <c r="A43" s="257" t="s">
        <v>223</v>
      </c>
      <c r="B43" s="258"/>
      <c r="C43" s="258"/>
      <c r="D43" s="258"/>
      <c r="E43" s="258"/>
      <c r="F43" s="236" t="s">
        <v>302</v>
      </c>
      <c r="G43" s="572"/>
      <c r="H43" s="311">
        <f>+H41-H42</f>
        <v>0</v>
      </c>
      <c r="I43" s="592">
        <f>+H43-'Sch 1'!I58</f>
        <v>0</v>
      </c>
    </row>
    <row r="44" spans="1:9" ht="17.25" customHeight="1" thickTop="1">
      <c r="A44" s="102"/>
      <c r="B44" s="102"/>
      <c r="C44" s="102"/>
      <c r="D44" s="102"/>
      <c r="E44" s="102"/>
      <c r="F44" s="175"/>
      <c r="G44" s="102"/>
      <c r="H44" s="101"/>
    </row>
    <row r="45" spans="1:9" s="107" customFormat="1" ht="17.25" customHeight="1">
      <c r="A45" s="182"/>
      <c r="B45" s="109"/>
      <c r="C45" s="109"/>
      <c r="D45" s="109"/>
      <c r="E45" s="109"/>
      <c r="F45" s="176"/>
      <c r="G45" s="109"/>
      <c r="H45" s="108"/>
    </row>
    <row r="46" spans="1:9" ht="17.25" customHeight="1">
      <c r="A46" s="106"/>
      <c r="B46" s="105"/>
      <c r="C46" s="105"/>
      <c r="D46" s="105"/>
      <c r="E46" s="105"/>
      <c r="F46" s="175"/>
      <c r="G46" s="105"/>
      <c r="H46" s="105"/>
    </row>
    <row r="47" spans="1:9" ht="17.25" customHeight="1">
      <c r="A47" s="105"/>
      <c r="B47" s="105"/>
      <c r="C47" s="105"/>
      <c r="D47" s="105"/>
      <c r="E47" s="102"/>
      <c r="F47" s="175"/>
      <c r="G47" s="102"/>
      <c r="H47" s="101"/>
    </row>
    <row r="48" spans="1:9" ht="17.25" customHeight="1">
      <c r="A48" s="102"/>
      <c r="B48" s="104"/>
      <c r="C48" s="103"/>
      <c r="D48" s="102"/>
      <c r="E48" s="102"/>
      <c r="F48" s="175"/>
      <c r="G48" s="102"/>
      <c r="H48" s="101"/>
    </row>
  </sheetData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zoomScaleNormal="100" workbookViewId="0"/>
  </sheetViews>
  <sheetFormatPr defaultColWidth="9.140625" defaultRowHeight="12.75"/>
  <cols>
    <col min="1" max="1" width="18.7109375" style="6" customWidth="1"/>
    <col min="2" max="2" width="16.7109375" style="6" bestFit="1" customWidth="1"/>
    <col min="3" max="3" width="23" style="6" customWidth="1"/>
    <col min="4" max="4" width="12.7109375" style="6" customWidth="1"/>
    <col min="5" max="5" width="13" style="6" customWidth="1"/>
    <col min="6" max="16384" width="9.140625" style="6"/>
  </cols>
  <sheetData>
    <row r="1" spans="1:6" ht="38.25">
      <c r="A1" s="18" t="str">
        <f>'Pg 1'!A2</f>
        <v>Fair Name</v>
      </c>
      <c r="B1" s="487"/>
      <c r="C1" s="488"/>
      <c r="D1" s="489" t="str">
        <f>'Pg 1'!F2</f>
        <v>DAA # or fair name abbreviation</v>
      </c>
      <c r="E1" s="490" t="s">
        <v>295</v>
      </c>
    </row>
    <row r="2" spans="1:6" ht="17.25" customHeight="1">
      <c r="A2" s="491" t="s">
        <v>178</v>
      </c>
      <c r="B2" s="491"/>
      <c r="C2" s="491"/>
      <c r="D2" s="491" t="s">
        <v>172</v>
      </c>
    </row>
    <row r="3" spans="1:6" ht="17.25" customHeight="1">
      <c r="A3" s="491"/>
      <c r="B3" s="491"/>
      <c r="C3" s="491"/>
      <c r="D3" s="491"/>
      <c r="E3" s="491"/>
    </row>
    <row r="4" spans="1:6" ht="17.25" customHeight="1">
      <c r="A4" s="262" t="s">
        <v>300</v>
      </c>
      <c r="B4" s="289"/>
      <c r="C4" s="289"/>
      <c r="D4" s="289"/>
      <c r="E4" s="289"/>
      <c r="F4" s="9"/>
    </row>
    <row r="5" spans="1:6" ht="17.25" customHeight="1">
      <c r="A5" s="22"/>
      <c r="B5" s="21"/>
      <c r="C5" s="21"/>
      <c r="D5" s="21"/>
      <c r="E5" s="21"/>
    </row>
    <row r="6" spans="1:6" ht="17.25" customHeight="1">
      <c r="A6" s="300" t="s">
        <v>209</v>
      </c>
      <c r="B6" s="24"/>
      <c r="C6" s="24"/>
      <c r="D6" s="24"/>
      <c r="E6" s="24"/>
    </row>
    <row r="7" spans="1:6" ht="17.25" customHeight="1">
      <c r="A7" s="300"/>
      <c r="B7" s="24"/>
      <c r="C7" s="24"/>
      <c r="D7" s="24"/>
      <c r="E7" s="24"/>
    </row>
    <row r="8" spans="1:6" ht="17.25" customHeight="1">
      <c r="A8" s="23" t="s">
        <v>344</v>
      </c>
      <c r="B8" s="21"/>
      <c r="C8" s="294"/>
      <c r="D8" s="21"/>
      <c r="E8" s="21"/>
    </row>
    <row r="9" spans="1:6" ht="17.25" customHeight="1">
      <c r="A9" s="24"/>
      <c r="B9" s="24"/>
      <c r="C9" s="24"/>
      <c r="D9" s="24"/>
      <c r="E9" s="24"/>
    </row>
    <row r="10" spans="1:6" ht="17.25" customHeight="1">
      <c r="A10" s="24"/>
      <c r="B10" s="283" t="s">
        <v>197</v>
      </c>
      <c r="C10" s="283" t="s">
        <v>296</v>
      </c>
      <c r="D10" s="24"/>
      <c r="E10" s="24"/>
    </row>
    <row r="11" spans="1:6" ht="17.25" customHeight="1">
      <c r="A11" s="24"/>
      <c r="B11" s="492">
        <v>43282</v>
      </c>
      <c r="C11" s="510"/>
      <c r="D11" s="493"/>
      <c r="E11" s="298"/>
    </row>
    <row r="12" spans="1:6" ht="17.25" customHeight="1">
      <c r="A12" s="24"/>
      <c r="B12" s="492">
        <v>43313</v>
      </c>
      <c r="C12" s="510"/>
      <c r="D12" s="493"/>
      <c r="E12" s="493"/>
    </row>
    <row r="13" spans="1:6" ht="17.25" customHeight="1">
      <c r="A13" s="24"/>
      <c r="B13" s="492">
        <v>43344</v>
      </c>
      <c r="C13" s="510"/>
      <c r="D13" s="493"/>
      <c r="E13" s="493"/>
    </row>
    <row r="14" spans="1:6" ht="17.25" customHeight="1">
      <c r="A14" s="24"/>
      <c r="B14" s="492">
        <v>43374</v>
      </c>
      <c r="C14" s="510"/>
      <c r="D14" s="493"/>
      <c r="E14" s="493"/>
    </row>
    <row r="15" spans="1:6" ht="17.25" customHeight="1">
      <c r="A15" s="24"/>
      <c r="B15" s="492">
        <v>43405</v>
      </c>
      <c r="C15" s="510"/>
      <c r="D15" s="493"/>
      <c r="E15" s="493"/>
    </row>
    <row r="16" spans="1:6" ht="17.25" customHeight="1">
      <c r="A16" s="24"/>
      <c r="B16" s="492">
        <v>43435</v>
      </c>
      <c r="C16" s="510"/>
      <c r="D16" s="493"/>
      <c r="E16" s="493"/>
    </row>
    <row r="17" spans="1:5" ht="17.25" customHeight="1">
      <c r="A17" s="24"/>
      <c r="B17" s="492">
        <v>43466</v>
      </c>
      <c r="C17" s="510"/>
      <c r="D17" s="493"/>
      <c r="E17" s="493"/>
    </row>
    <row r="18" spans="1:5" ht="17.25" customHeight="1">
      <c r="A18" s="24"/>
      <c r="B18" s="492">
        <v>43497</v>
      </c>
      <c r="C18" s="510"/>
      <c r="D18" s="493"/>
      <c r="E18" s="493"/>
    </row>
    <row r="19" spans="1:5" ht="17.25" customHeight="1">
      <c r="A19" s="24"/>
      <c r="B19" s="492">
        <v>43525</v>
      </c>
      <c r="C19" s="510"/>
      <c r="D19" s="493"/>
      <c r="E19" s="493"/>
    </row>
    <row r="20" spans="1:5" ht="17.25" customHeight="1">
      <c r="A20" s="24"/>
      <c r="B20" s="492">
        <v>43556</v>
      </c>
      <c r="C20" s="510"/>
      <c r="D20" s="493"/>
      <c r="E20" s="493"/>
    </row>
    <row r="21" spans="1:5" ht="17.25" customHeight="1">
      <c r="A21" s="24"/>
      <c r="B21" s="492">
        <v>43586</v>
      </c>
      <c r="C21" s="510"/>
      <c r="D21" s="493"/>
      <c r="E21" s="493"/>
    </row>
    <row r="22" spans="1:5" ht="17.25" customHeight="1">
      <c r="A22" s="24"/>
      <c r="B22" s="492">
        <v>43617</v>
      </c>
      <c r="C22" s="510"/>
      <c r="D22" s="493"/>
      <c r="E22" s="493"/>
    </row>
    <row r="23" spans="1:5" ht="17.25" customHeight="1">
      <c r="A23" s="24"/>
      <c r="B23" s="492">
        <v>43647</v>
      </c>
      <c r="C23" s="510"/>
      <c r="D23" s="493"/>
      <c r="E23" s="493"/>
    </row>
    <row r="24" spans="1:5" ht="17.25" customHeight="1">
      <c r="A24" s="24"/>
      <c r="B24" s="492">
        <v>43678</v>
      </c>
      <c r="C24" s="510"/>
      <c r="D24" s="493"/>
      <c r="E24" s="493"/>
    </row>
    <row r="25" spans="1:5" ht="17.25" customHeight="1">
      <c r="A25" s="24"/>
      <c r="B25" s="492">
        <v>43709</v>
      </c>
      <c r="C25" s="510"/>
      <c r="D25" s="493"/>
      <c r="E25" s="493"/>
    </row>
    <row r="26" spans="1:5" ht="17.25" customHeight="1">
      <c r="A26" s="24"/>
      <c r="B26" s="492">
        <v>43739</v>
      </c>
      <c r="C26" s="510"/>
      <c r="D26" s="493"/>
      <c r="E26" s="493"/>
    </row>
    <row r="27" spans="1:5" ht="17.25" customHeight="1">
      <c r="A27" s="24"/>
      <c r="B27" s="492">
        <v>43770</v>
      </c>
      <c r="C27" s="510"/>
      <c r="D27" s="493"/>
      <c r="E27" s="493"/>
    </row>
    <row r="28" spans="1:5" ht="17.25" customHeight="1">
      <c r="A28" s="24"/>
      <c r="B28" s="492">
        <v>43800</v>
      </c>
      <c r="C28" s="510"/>
      <c r="D28" s="493"/>
      <c r="E28" s="493"/>
    </row>
    <row r="29" spans="1:5" ht="17.25" customHeight="1">
      <c r="A29" s="24"/>
      <c r="B29" s="293" t="s">
        <v>40</v>
      </c>
      <c r="C29" s="511">
        <f>SUM(C11:C28)</f>
        <v>0</v>
      </c>
      <c r="D29" s="494"/>
      <c r="E29" s="494"/>
    </row>
    <row r="30" spans="1:5" ht="17.25" customHeight="1">
      <c r="A30" s="24"/>
      <c r="B30" s="24"/>
      <c r="C30" s="24"/>
      <c r="D30" s="494"/>
      <c r="E30" s="494"/>
    </row>
    <row r="31" spans="1:5" ht="17.25" customHeight="1">
      <c r="B31" s="290"/>
      <c r="C31" s="290"/>
      <c r="D31" s="24"/>
      <c r="E31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Pg 1</vt:lpstr>
      <vt:lpstr>Pg 2</vt:lpstr>
      <vt:lpstr>Sch 1</vt:lpstr>
      <vt:lpstr>Sch 2</vt:lpstr>
      <vt:lpstr>Sch 3</vt:lpstr>
      <vt:lpstr>Sch 4</vt:lpstr>
      <vt:lpstr>Sch 6</vt:lpstr>
      <vt:lpstr>Sch 7</vt:lpstr>
      <vt:lpstr>Sch 9</vt:lpstr>
      <vt:lpstr>JLA</vt:lpstr>
      <vt:lpstr>FLSA</vt:lpstr>
      <vt:lpstr>JLA!Print_Area</vt:lpstr>
      <vt:lpstr>'Pg 1'!Print_Area</vt:lpstr>
      <vt:lpstr>'Pg 2'!Print_Area</vt:lpstr>
      <vt:lpstr>'Sch 1'!Print_Area</vt:lpstr>
      <vt:lpstr>'Sch 2'!Print_Area</vt:lpstr>
      <vt:lpstr>'Sch 3'!Print_Area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Goss, Sofia@CDFA</cp:lastModifiedBy>
  <cp:lastPrinted>2018-12-06T23:58:18Z</cp:lastPrinted>
  <dcterms:created xsi:type="dcterms:W3CDTF">2001-12-03T18:35:31Z</dcterms:created>
  <dcterms:modified xsi:type="dcterms:W3CDTF">2020-02-18T18:01:26Z</dcterms:modified>
</cp:coreProperties>
</file>